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440" windowHeight="115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2" i="1" l="1"/>
  <c r="F52" i="1"/>
  <c r="G52" i="1"/>
  <c r="C52" i="1" l="1"/>
  <c r="C66" i="1" l="1"/>
  <c r="C65" i="1"/>
  <c r="C68" i="1" s="1"/>
  <c r="C61" i="1"/>
  <c r="C60" i="1"/>
  <c r="C59" i="1"/>
  <c r="C62" i="1" s="1"/>
  <c r="C46" i="1"/>
  <c r="D46" i="1" s="1"/>
  <c r="E46" i="1" s="1"/>
  <c r="F46" i="1" s="1"/>
  <c r="G46" i="1" s="1"/>
  <c r="H46" i="1" s="1"/>
  <c r="C45" i="1"/>
  <c r="D41" i="1"/>
  <c r="E41" i="1" s="1"/>
  <c r="F41" i="1" s="1"/>
  <c r="G41" i="1" s="1"/>
  <c r="H41" i="1" s="1"/>
  <c r="C41" i="1"/>
  <c r="D40" i="1"/>
  <c r="E40" i="1" s="1"/>
  <c r="F40" i="1" s="1"/>
  <c r="G40" i="1" s="1"/>
  <c r="H40" i="1" s="1"/>
  <c r="C40" i="1"/>
  <c r="C39" i="1"/>
  <c r="D39" i="1" s="1"/>
  <c r="D29" i="1"/>
  <c r="C15" i="1"/>
  <c r="C22" i="1"/>
  <c r="C19" i="1"/>
  <c r="C17" i="1"/>
  <c r="C63" i="1" l="1"/>
  <c r="C64" i="1" s="1"/>
  <c r="C69" i="1" s="1"/>
  <c r="D74" i="1" s="1"/>
  <c r="D42" i="1"/>
  <c r="C48" i="1"/>
  <c r="D43" i="1"/>
  <c r="D44" i="1" s="1"/>
  <c r="C42" i="1"/>
  <c r="D45" i="1"/>
  <c r="E39" i="1"/>
  <c r="D49" i="1" l="1"/>
  <c r="D52" i="1" s="1"/>
  <c r="E45" i="1"/>
  <c r="D48" i="1"/>
  <c r="C43" i="1"/>
  <c r="C44" i="1" s="1"/>
  <c r="C49" i="1" s="1"/>
  <c r="F39" i="1"/>
  <c r="E42" i="1"/>
  <c r="F45" i="1" l="1"/>
  <c r="E48" i="1"/>
  <c r="E43" i="1"/>
  <c r="E44" i="1" s="1"/>
  <c r="G39" i="1"/>
  <c r="F42" i="1"/>
  <c r="E49" i="1" l="1"/>
  <c r="F43" i="1"/>
  <c r="F44" i="1" s="1"/>
  <c r="G45" i="1"/>
  <c r="F48" i="1"/>
  <c r="H39" i="1"/>
  <c r="H42" i="1" s="1"/>
  <c r="G42" i="1"/>
  <c r="F49" i="1" l="1"/>
  <c r="G43" i="1"/>
  <c r="G44" i="1" s="1"/>
  <c r="H43" i="1"/>
  <c r="H44" i="1" s="1"/>
  <c r="H45" i="1"/>
  <c r="H48" i="1" s="1"/>
  <c r="G48" i="1"/>
  <c r="H49" i="1" l="1"/>
  <c r="G50" i="1" s="1"/>
  <c r="G49" i="1"/>
  <c r="D54" i="1" l="1"/>
</calcChain>
</file>

<file path=xl/sharedStrings.xml><?xml version="1.0" encoding="utf-8"?>
<sst xmlns="http://schemas.openxmlformats.org/spreadsheetml/2006/main" count="87" uniqueCount="74">
  <si>
    <t>Kortereid kokku</t>
  </si>
  <si>
    <t>Hoiukohti</t>
  </si>
  <si>
    <t>Vakants praegu, %</t>
  </si>
  <si>
    <t>Tegel</t>
  </si>
  <si>
    <t>Turul</t>
  </si>
  <si>
    <t>SNP , m2</t>
  </si>
  <si>
    <t>Tegevuskulu, eur/aastas</t>
  </si>
  <si>
    <t>Tegevuskulu, eur/m2/kuus</t>
  </si>
  <si>
    <t>Kapitalikulu eur/m2/kuus</t>
  </si>
  <si>
    <t>Hoiukoha üür, eur/kuus</t>
  </si>
  <si>
    <t>Disk.määr, %</t>
  </si>
  <si>
    <t>Investeering</t>
  </si>
  <si>
    <t>Kasvutempo, %</t>
  </si>
  <si>
    <t>Vakants, eur</t>
  </si>
  <si>
    <t>PGI hoiukoha tasu, eur</t>
  </si>
  <si>
    <t>Kokku PGI, eur</t>
  </si>
  <si>
    <t>EGI, eur</t>
  </si>
  <si>
    <t>Tegevuskulu, eur</t>
  </si>
  <si>
    <t>Kapitalikulu, eur</t>
  </si>
  <si>
    <t>Puhas tegevustulu, eur</t>
  </si>
  <si>
    <t>Servituudi tasu, eur</t>
  </si>
  <si>
    <t>Investeering, eur</t>
  </si>
  <si>
    <t>Kokku kulud, eur</t>
  </si>
  <si>
    <t>Lõpetav CF</t>
  </si>
  <si>
    <t>ehk</t>
  </si>
  <si>
    <t>Turuväärtus kapitaliseerimise meetodil</t>
  </si>
  <si>
    <t>Avutame stabiliseeritud NOI</t>
  </si>
  <si>
    <t>NOI, eur</t>
  </si>
  <si>
    <t>PGI hoiukohad,eur</t>
  </si>
  <si>
    <t>Kokku PGI,eur</t>
  </si>
  <si>
    <t>Valin, arvestades turutingimusi</t>
  </si>
  <si>
    <t>Praegu üürimiskõlbulikud korterid</t>
  </si>
  <si>
    <t>Praegu välja üüritud kortereid kokku</t>
  </si>
  <si>
    <t>THI-ga korrig.</t>
  </si>
  <si>
    <t>Tegevuskulu, eur (kasv 3%)</t>
  </si>
  <si>
    <t>Kapitalikulu, eur (kasv 3%)</t>
  </si>
  <si>
    <t>Servituudi tasu, eur (kasv 3%)</t>
  </si>
  <si>
    <t>Rahavoogude prognoos</t>
  </si>
  <si>
    <t>1.a.</t>
  </si>
  <si>
    <t>2.a.</t>
  </si>
  <si>
    <t>3.a.</t>
  </si>
  <si>
    <t>4.a.</t>
  </si>
  <si>
    <t>5.a.</t>
  </si>
  <si>
    <t>6.a.</t>
  </si>
  <si>
    <t>mln eurot</t>
  </si>
  <si>
    <t>neist 2-toalised</t>
  </si>
  <si>
    <t>3-toalised</t>
  </si>
  <si>
    <t>9kuni11</t>
  </si>
  <si>
    <t>Laekunud üür kuus 2-toalistelt korteritelt, eur</t>
  </si>
  <si>
    <t>Üür 2-toalise korteri kohta kuus, eur</t>
  </si>
  <si>
    <t>Laekunud üür kuus 3-toalistelt korteritelt, eur</t>
  </si>
  <si>
    <t>Üür 3-toalise korteri kohta kuus, eur</t>
  </si>
  <si>
    <t xml:space="preserve">320-340  </t>
  </si>
  <si>
    <t xml:space="preserve">400-420 </t>
  </si>
  <si>
    <t xml:space="preserve">0,90-1,10 </t>
  </si>
  <si>
    <t xml:space="preserve">55-70 </t>
  </si>
  <si>
    <t xml:space="preserve">Omakapitali tootluse määr, % </t>
  </si>
  <si>
    <t>Omakapitali osatähtsus koguvaras</t>
  </si>
  <si>
    <t>Laenu intressimäär, %</t>
  </si>
  <si>
    <t>Laenu osatähtsus</t>
  </si>
  <si>
    <t>Kap.määr praegu, %</t>
  </si>
  <si>
    <t>Kap.määr 5.a.lõpus, %</t>
  </si>
  <si>
    <t>Kasv 3%</t>
  </si>
  <si>
    <t>Servituudi tasu, eur/aastas</t>
  </si>
  <si>
    <t>PGI 2-toalised, eur</t>
  </si>
  <si>
    <t>PGI 3-toalised, eur</t>
  </si>
  <si>
    <t>Vakants, eur (9%)</t>
  </si>
  <si>
    <t>Kokku rahavoog, eur</t>
  </si>
  <si>
    <t>Turuväärtus diskonteeritud CF meetodil väärtuse kuupüeva seisuga 1.10.2018, eur</t>
  </si>
  <si>
    <t>PGI 2-toalised</t>
  </si>
  <si>
    <t>ehk 4,4</t>
  </si>
  <si>
    <t>Turuväärtus kapitaliseerimise meetodil väärtuse kuupüeva seisuga 1.10.2018, eur</t>
  </si>
  <si>
    <t>Saadud tulemusele ei lisandu käibemaks.</t>
  </si>
  <si>
    <t>4,9 mln eurot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</si>
</sst>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16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1" fontId="0" fillId="0" borderId="0" xfId="0" applyNumberFormat="1"/>
    <xf numFmtId="1" fontId="0" fillId="0" borderId="1" xfId="0" applyNumberFormat="1" applyBorder="1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1" xfId="0" applyFill="1" applyBorder="1"/>
    <xf numFmtId="164" fontId="0" fillId="0" borderId="1" xfId="0" applyNumberFormat="1" applyBorder="1"/>
    <xf numFmtId="0" fontId="1" fillId="0" borderId="0" xfId="0" applyFont="1"/>
    <xf numFmtId="2" fontId="0" fillId="0" borderId="1" xfId="0" applyNumberFormat="1" applyBorder="1"/>
    <xf numFmtId="0" fontId="0" fillId="0" borderId="0" xfId="0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76"/>
  <sheetViews>
    <sheetView tabSelected="1" topLeftCell="A49" zoomScaleNormal="100" workbookViewId="0">
      <selection activeCell="B57" sqref="B57:G75"/>
    </sheetView>
  </sheetViews>
  <sheetFormatPr defaultRowHeight="15" x14ac:dyDescent="0.25"/>
  <cols>
    <col min="2" max="2" width="32.42578125" customWidth="1"/>
    <col min="3" max="3" width="12.28515625" customWidth="1"/>
    <col min="4" max="4" width="14.28515625" customWidth="1"/>
    <col min="5" max="5" width="13.7109375" bestFit="1" customWidth="1"/>
    <col min="6" max="6" width="10.5703125" customWidth="1"/>
    <col min="7" max="7" width="10.7109375" customWidth="1"/>
    <col min="8" max="8" width="10.5703125" customWidth="1"/>
  </cols>
  <sheetData>
    <row r="3" spans="2:6" ht="42" customHeight="1" x14ac:dyDescent="0.25">
      <c r="B3" s="1"/>
      <c r="C3" s="1" t="s">
        <v>3</v>
      </c>
      <c r="D3" s="1" t="s">
        <v>4</v>
      </c>
      <c r="E3" s="3" t="s">
        <v>30</v>
      </c>
      <c r="F3" s="1" t="s">
        <v>33</v>
      </c>
    </row>
    <row r="4" spans="2:6" x14ac:dyDescent="0.25">
      <c r="B4" s="1"/>
      <c r="C4" s="1"/>
      <c r="D4" s="1"/>
      <c r="E4" s="1"/>
      <c r="F4" s="1"/>
    </row>
    <row r="5" spans="2:6" x14ac:dyDescent="0.25">
      <c r="B5" s="1" t="s">
        <v>0</v>
      </c>
      <c r="C5" s="1">
        <v>120</v>
      </c>
      <c r="D5" s="1"/>
      <c r="E5" s="1"/>
      <c r="F5" s="1"/>
    </row>
    <row r="6" spans="2:6" x14ac:dyDescent="0.25">
      <c r="B6" s="1" t="s">
        <v>45</v>
      </c>
      <c r="C6" s="1">
        <v>60</v>
      </c>
      <c r="D6" s="1"/>
      <c r="E6" s="1"/>
      <c r="F6" s="1"/>
    </row>
    <row r="7" spans="2:6" x14ac:dyDescent="0.25">
      <c r="B7" s="1" t="s">
        <v>46</v>
      </c>
      <c r="C7" s="1">
        <v>60</v>
      </c>
      <c r="D7" s="1"/>
      <c r="E7" s="1"/>
      <c r="F7" s="1"/>
    </row>
    <row r="8" spans="2:6" x14ac:dyDescent="0.25">
      <c r="B8" s="1" t="s">
        <v>31</v>
      </c>
      <c r="C8" s="1">
        <v>115</v>
      </c>
      <c r="D8" s="1"/>
      <c r="E8" s="1"/>
      <c r="F8" s="1"/>
    </row>
    <row r="9" spans="2:6" x14ac:dyDescent="0.25">
      <c r="B9" s="1" t="s">
        <v>45</v>
      </c>
      <c r="C9" s="1">
        <v>60</v>
      </c>
      <c r="D9" s="1"/>
      <c r="E9" s="1"/>
      <c r="F9" s="1"/>
    </row>
    <row r="10" spans="2:6" x14ac:dyDescent="0.25">
      <c r="B10" s="1" t="s">
        <v>46</v>
      </c>
      <c r="C10" s="1">
        <v>55</v>
      </c>
      <c r="D10" s="1"/>
      <c r="E10" s="1"/>
      <c r="F10" s="1"/>
    </row>
    <row r="11" spans="2:6" x14ac:dyDescent="0.25">
      <c r="B11" s="1" t="s">
        <v>32</v>
      </c>
      <c r="C11" s="1">
        <v>105</v>
      </c>
      <c r="D11" s="1"/>
      <c r="E11" s="1"/>
      <c r="F11" s="1"/>
    </row>
    <row r="12" spans="2:6" x14ac:dyDescent="0.25">
      <c r="B12" s="1" t="s">
        <v>45</v>
      </c>
      <c r="C12" s="1">
        <v>55</v>
      </c>
      <c r="D12" s="1"/>
      <c r="E12" s="1"/>
      <c r="F12" s="1"/>
    </row>
    <row r="13" spans="2:6" x14ac:dyDescent="0.25">
      <c r="B13" s="1" t="s">
        <v>46</v>
      </c>
      <c r="C13" s="1">
        <v>50</v>
      </c>
      <c r="D13" s="1"/>
      <c r="E13" s="1"/>
      <c r="F13" s="1"/>
    </row>
    <row r="14" spans="2:6" x14ac:dyDescent="0.25">
      <c r="B14" s="1" t="s">
        <v>1</v>
      </c>
      <c r="C14" s="1">
        <v>120</v>
      </c>
      <c r="D14" s="1"/>
      <c r="E14" s="1"/>
      <c r="F14" s="1"/>
    </row>
    <row r="15" spans="2:6" x14ac:dyDescent="0.25">
      <c r="B15" s="1" t="s">
        <v>2</v>
      </c>
      <c r="C15" s="10">
        <f>10/115*100</f>
        <v>8.695652173913043</v>
      </c>
      <c r="D15" s="2" t="s">
        <v>47</v>
      </c>
      <c r="E15" s="1">
        <v>9</v>
      </c>
      <c r="F15" s="1"/>
    </row>
    <row r="16" spans="2:6" ht="30" customHeight="1" x14ac:dyDescent="0.25">
      <c r="B16" s="3" t="s">
        <v>48</v>
      </c>
      <c r="C16" s="11">
        <v>17050</v>
      </c>
      <c r="D16" s="1"/>
      <c r="E16" s="1"/>
      <c r="F16" s="1"/>
    </row>
    <row r="17" spans="2:6" ht="31.5" customHeight="1" x14ac:dyDescent="0.25">
      <c r="B17" s="3" t="s">
        <v>49</v>
      </c>
      <c r="C17" s="4">
        <f>C16/C12</f>
        <v>310</v>
      </c>
      <c r="D17" s="11" t="s">
        <v>52</v>
      </c>
      <c r="E17" s="1">
        <v>320</v>
      </c>
      <c r="F17" s="1" t="s">
        <v>62</v>
      </c>
    </row>
    <row r="18" spans="2:6" ht="30" customHeight="1" x14ac:dyDescent="0.25">
      <c r="B18" s="3" t="s">
        <v>50</v>
      </c>
      <c r="C18" s="11">
        <v>20250</v>
      </c>
      <c r="D18" s="1"/>
      <c r="E18" s="1"/>
      <c r="F18" s="1"/>
    </row>
    <row r="19" spans="2:6" ht="29.25" customHeight="1" x14ac:dyDescent="0.25">
      <c r="B19" s="3" t="s">
        <v>51</v>
      </c>
      <c r="C19" s="1">
        <f>C18/C13</f>
        <v>405</v>
      </c>
      <c r="D19" s="11" t="s">
        <v>53</v>
      </c>
      <c r="E19" s="1">
        <v>405</v>
      </c>
      <c r="F19" s="1" t="s">
        <v>62</v>
      </c>
    </row>
    <row r="20" spans="2:6" ht="15.75" x14ac:dyDescent="0.25">
      <c r="B20" s="3" t="s">
        <v>5</v>
      </c>
      <c r="C20" s="4">
        <v>7800</v>
      </c>
      <c r="D20" s="1"/>
      <c r="E20" s="1"/>
      <c r="F20" s="1"/>
    </row>
    <row r="21" spans="2:6" ht="15.75" x14ac:dyDescent="0.25">
      <c r="B21" s="3" t="s">
        <v>6</v>
      </c>
      <c r="C21" s="11">
        <v>80000</v>
      </c>
      <c r="D21" s="1"/>
      <c r="E21" s="1"/>
      <c r="F21" s="1"/>
    </row>
    <row r="22" spans="2:6" ht="15.75" x14ac:dyDescent="0.25">
      <c r="B22" s="3" t="s">
        <v>7</v>
      </c>
      <c r="C22" s="12">
        <f>C21/C20/12</f>
        <v>0.85470085470085477</v>
      </c>
      <c r="D22" s="11" t="s">
        <v>54</v>
      </c>
      <c r="E22" s="1">
        <v>0.9</v>
      </c>
      <c r="F22" s="1" t="s">
        <v>62</v>
      </c>
    </row>
    <row r="23" spans="2:6" ht="15.75" x14ac:dyDescent="0.25">
      <c r="B23" s="3" t="s">
        <v>8</v>
      </c>
      <c r="C23" s="4">
        <v>0.3</v>
      </c>
      <c r="D23" s="4">
        <v>0.3</v>
      </c>
      <c r="E23" s="11">
        <v>0.3</v>
      </c>
      <c r="F23" s="1" t="s">
        <v>62</v>
      </c>
    </row>
    <row r="24" spans="2:6" ht="15.75" x14ac:dyDescent="0.25">
      <c r="B24" s="3" t="s">
        <v>9</v>
      </c>
      <c r="C24" s="4">
        <v>70</v>
      </c>
      <c r="D24" s="4" t="s">
        <v>55</v>
      </c>
      <c r="E24" s="1">
        <v>70</v>
      </c>
      <c r="F24" s="1" t="s">
        <v>62</v>
      </c>
    </row>
    <row r="25" spans="2:6" ht="15.75" x14ac:dyDescent="0.25">
      <c r="B25" s="4" t="s">
        <v>56</v>
      </c>
      <c r="C25" s="4"/>
      <c r="D25" s="4">
        <v>16</v>
      </c>
      <c r="E25" s="1"/>
      <c r="F25" s="1"/>
    </row>
    <row r="26" spans="2:6" ht="15.75" x14ac:dyDescent="0.25">
      <c r="B26" s="3" t="s">
        <v>57</v>
      </c>
      <c r="C26" s="4"/>
      <c r="D26" s="4">
        <v>0.6</v>
      </c>
      <c r="E26" s="1"/>
      <c r="F26" s="1"/>
    </row>
    <row r="27" spans="2:6" ht="15.75" x14ac:dyDescent="0.25">
      <c r="B27" s="3" t="s">
        <v>58</v>
      </c>
      <c r="C27" s="4"/>
      <c r="D27" s="4">
        <v>5</v>
      </c>
      <c r="E27" s="1"/>
      <c r="F27" s="1"/>
    </row>
    <row r="28" spans="2:6" ht="15.75" x14ac:dyDescent="0.25">
      <c r="B28" s="3" t="s">
        <v>59</v>
      </c>
      <c r="C28" s="4"/>
      <c r="D28" s="4">
        <v>0.4</v>
      </c>
      <c r="E28" s="1"/>
      <c r="F28" s="1"/>
    </row>
    <row r="29" spans="2:6" x14ac:dyDescent="0.25">
      <c r="B29" s="3" t="s">
        <v>10</v>
      </c>
      <c r="C29" s="1"/>
      <c r="D29" s="1">
        <f>D25*D26+D27*D28</f>
        <v>11.6</v>
      </c>
      <c r="E29" s="1">
        <v>11.6</v>
      </c>
      <c r="F29" s="1"/>
    </row>
    <row r="30" spans="2:6" x14ac:dyDescent="0.25">
      <c r="B30" s="3" t="s">
        <v>60</v>
      </c>
      <c r="C30" s="1"/>
      <c r="D30" s="1">
        <v>10.199999999999999</v>
      </c>
      <c r="E30" s="1">
        <v>10.199999999999999</v>
      </c>
      <c r="F30" s="1"/>
    </row>
    <row r="31" spans="2:6" x14ac:dyDescent="0.25">
      <c r="B31" s="3" t="s">
        <v>61</v>
      </c>
      <c r="C31" s="1"/>
      <c r="D31" s="1">
        <v>9.1999999999999993</v>
      </c>
      <c r="E31" s="1">
        <v>9.1999999999999993</v>
      </c>
      <c r="F31" s="1"/>
    </row>
    <row r="32" spans="2:6" x14ac:dyDescent="0.25">
      <c r="B32" s="3" t="s">
        <v>63</v>
      </c>
      <c r="C32" s="1">
        <v>700</v>
      </c>
      <c r="D32" s="1"/>
      <c r="E32" s="1">
        <v>700</v>
      </c>
      <c r="F32" s="1"/>
    </row>
    <row r="33" spans="2:8" ht="15.75" x14ac:dyDescent="0.25">
      <c r="B33" s="3" t="s">
        <v>11</v>
      </c>
      <c r="C33" s="4">
        <v>90000</v>
      </c>
      <c r="D33" s="1"/>
      <c r="E33" s="4">
        <v>90000</v>
      </c>
      <c r="F33" s="1"/>
    </row>
    <row r="36" spans="2:8" x14ac:dyDescent="0.25">
      <c r="B36" s="7" t="s">
        <v>37</v>
      </c>
    </row>
    <row r="37" spans="2:8" x14ac:dyDescent="0.25">
      <c r="B37" s="1"/>
      <c r="C37" s="1" t="s">
        <v>38</v>
      </c>
      <c r="D37" s="1" t="s">
        <v>39</v>
      </c>
      <c r="E37" s="1" t="s">
        <v>40</v>
      </c>
      <c r="F37" s="1" t="s">
        <v>41</v>
      </c>
      <c r="G37" s="1" t="s">
        <v>42</v>
      </c>
      <c r="H37" s="1" t="s">
        <v>43</v>
      </c>
    </row>
    <row r="38" spans="2:8" x14ac:dyDescent="0.25">
      <c r="B38" s="1" t="s">
        <v>12</v>
      </c>
      <c r="C38" s="1">
        <v>3</v>
      </c>
      <c r="D38" s="1">
        <v>3</v>
      </c>
      <c r="E38" s="1">
        <v>3</v>
      </c>
      <c r="F38" s="1">
        <v>3</v>
      </c>
      <c r="G38" s="1">
        <v>3</v>
      </c>
      <c r="H38" s="1">
        <v>3</v>
      </c>
    </row>
    <row r="39" spans="2:8" x14ac:dyDescent="0.25">
      <c r="B39" s="1" t="s">
        <v>64</v>
      </c>
      <c r="C39" s="1">
        <f>C9*E17*12</f>
        <v>230400</v>
      </c>
      <c r="D39" s="1">
        <f>C39*1.03</f>
        <v>237312</v>
      </c>
      <c r="E39" s="6">
        <f t="shared" ref="E39:H39" si="0">D39*1.03</f>
        <v>244431.36000000002</v>
      </c>
      <c r="F39" s="6">
        <f t="shared" si="0"/>
        <v>251764.30080000003</v>
      </c>
      <c r="G39" s="6">
        <f t="shared" si="0"/>
        <v>259317.22982400004</v>
      </c>
      <c r="H39" s="6">
        <f t="shared" si="0"/>
        <v>267096.74671872007</v>
      </c>
    </row>
    <row r="40" spans="2:8" x14ac:dyDescent="0.25">
      <c r="B40" s="1" t="s">
        <v>65</v>
      </c>
      <c r="C40" s="1">
        <f>C10*E19*12</f>
        <v>267300</v>
      </c>
      <c r="D40" s="1">
        <f>C7*E19*12*1.03</f>
        <v>300348</v>
      </c>
      <c r="E40" s="6">
        <f>D40*1.03</f>
        <v>309358.44</v>
      </c>
      <c r="F40" s="6">
        <f t="shared" ref="F40:H40" si="1">E40*1.03</f>
        <v>318639.19320000004</v>
      </c>
      <c r="G40" s="6">
        <f t="shared" si="1"/>
        <v>328198.36899600003</v>
      </c>
      <c r="H40" s="6">
        <f t="shared" si="1"/>
        <v>338044.32006588002</v>
      </c>
    </row>
    <row r="41" spans="2:8" x14ac:dyDescent="0.25">
      <c r="B41" s="1" t="s">
        <v>14</v>
      </c>
      <c r="C41" s="1">
        <f>115*E24*12</f>
        <v>96600</v>
      </c>
      <c r="D41" s="1">
        <f>120*E24*12*1.03</f>
        <v>103824</v>
      </c>
      <c r="E41" s="6">
        <f>D41*1.03</f>
        <v>106938.72</v>
      </c>
      <c r="F41" s="6">
        <f t="shared" ref="F41:H41" si="2">E41*1.03</f>
        <v>110146.88160000001</v>
      </c>
      <c r="G41" s="6">
        <f t="shared" si="2"/>
        <v>113451.28804800002</v>
      </c>
      <c r="H41" s="6">
        <f t="shared" si="2"/>
        <v>116854.82668944001</v>
      </c>
    </row>
    <row r="42" spans="2:8" x14ac:dyDescent="0.25">
      <c r="B42" s="1" t="s">
        <v>15</v>
      </c>
      <c r="C42" s="1">
        <f>C39+C40+C41</f>
        <v>594300</v>
      </c>
      <c r="D42" s="1">
        <f t="shared" ref="D42:H42" si="3">D39+D40+D41</f>
        <v>641484</v>
      </c>
      <c r="E42" s="6">
        <f t="shared" si="3"/>
        <v>660728.52</v>
      </c>
      <c r="F42" s="6">
        <f t="shared" si="3"/>
        <v>680550.37560000003</v>
      </c>
      <c r="G42" s="6">
        <f t="shared" si="3"/>
        <v>700966.88686800003</v>
      </c>
      <c r="H42" s="6">
        <f t="shared" si="3"/>
        <v>721995.89347404009</v>
      </c>
    </row>
    <row r="43" spans="2:8" x14ac:dyDescent="0.25">
      <c r="B43" s="1" t="s">
        <v>66</v>
      </c>
      <c r="C43" s="6">
        <f>C42*0.09</f>
        <v>53487</v>
      </c>
      <c r="D43" s="6">
        <f t="shared" ref="D43:H43" si="4">D42*0.09</f>
        <v>57733.56</v>
      </c>
      <c r="E43" s="6">
        <f t="shared" si="4"/>
        <v>59465.566800000001</v>
      </c>
      <c r="F43" s="6">
        <f t="shared" si="4"/>
        <v>61249.533803999999</v>
      </c>
      <c r="G43" s="6">
        <f t="shared" si="4"/>
        <v>63087.019818120003</v>
      </c>
      <c r="H43" s="6">
        <f t="shared" si="4"/>
        <v>64979.630412663602</v>
      </c>
    </row>
    <row r="44" spans="2:8" x14ac:dyDescent="0.25">
      <c r="B44" s="1" t="s">
        <v>16</v>
      </c>
      <c r="C44" s="6">
        <f>C42-C43</f>
        <v>540813</v>
      </c>
      <c r="D44" s="6">
        <f t="shared" ref="D44:H44" si="5">D42-D43</f>
        <v>583750.43999999994</v>
      </c>
      <c r="E44" s="6">
        <f t="shared" si="5"/>
        <v>601262.95319999999</v>
      </c>
      <c r="F44" s="6">
        <f t="shared" si="5"/>
        <v>619300.84179600002</v>
      </c>
      <c r="G44" s="6">
        <f t="shared" si="5"/>
        <v>637879.86704987998</v>
      </c>
      <c r="H44" s="6">
        <f t="shared" si="5"/>
        <v>657016.26306137652</v>
      </c>
    </row>
    <row r="45" spans="2:8" x14ac:dyDescent="0.25">
      <c r="B45" s="1" t="s">
        <v>34</v>
      </c>
      <c r="C45" s="1">
        <f>7800*E22*12</f>
        <v>84240</v>
      </c>
      <c r="D45" s="6">
        <f>C45*1.03</f>
        <v>86767.2</v>
      </c>
      <c r="E45" s="6">
        <f t="shared" ref="E45:H45" si="6">D45*1.03</f>
        <v>89370.216</v>
      </c>
      <c r="F45" s="6">
        <f t="shared" si="6"/>
        <v>92051.322480000003</v>
      </c>
      <c r="G45" s="6">
        <f t="shared" si="6"/>
        <v>94812.862154400005</v>
      </c>
      <c r="H45" s="6">
        <f t="shared" si="6"/>
        <v>97657.248019032006</v>
      </c>
    </row>
    <row r="46" spans="2:8" x14ac:dyDescent="0.25">
      <c r="B46" s="1" t="s">
        <v>35</v>
      </c>
      <c r="C46" s="1">
        <f>7800*E23*12</f>
        <v>28080</v>
      </c>
      <c r="D46" s="6">
        <f>C46*1.03</f>
        <v>28922.400000000001</v>
      </c>
      <c r="E46" s="6">
        <f t="shared" ref="E46:H46" si="7">D46*1.03</f>
        <v>29790.072000000004</v>
      </c>
      <c r="F46" s="6">
        <f t="shared" si="7"/>
        <v>30683.774160000004</v>
      </c>
      <c r="G46" s="6">
        <f t="shared" si="7"/>
        <v>31604.287384800005</v>
      </c>
      <c r="H46" s="6">
        <f t="shared" si="7"/>
        <v>32552.416006344007</v>
      </c>
    </row>
    <row r="47" spans="2:8" x14ac:dyDescent="0.25">
      <c r="B47" s="1" t="s">
        <v>36</v>
      </c>
      <c r="C47" s="1">
        <v>700</v>
      </c>
      <c r="D47" s="1">
        <v>700</v>
      </c>
      <c r="E47" s="1">
        <v>700</v>
      </c>
      <c r="F47" s="1">
        <v>700</v>
      </c>
      <c r="G47" s="1">
        <v>700</v>
      </c>
      <c r="H47" s="1">
        <v>700</v>
      </c>
    </row>
    <row r="48" spans="2:8" x14ac:dyDescent="0.25">
      <c r="B48" s="1" t="s">
        <v>22</v>
      </c>
      <c r="C48" s="1">
        <f>C45+C46+C47</f>
        <v>113020</v>
      </c>
      <c r="D48" s="6">
        <f t="shared" ref="D48:H48" si="8">D45+D46+D47</f>
        <v>116389.6</v>
      </c>
      <c r="E48" s="6">
        <f t="shared" si="8"/>
        <v>119860.288</v>
      </c>
      <c r="F48" s="6">
        <f t="shared" si="8"/>
        <v>123435.09664</v>
      </c>
      <c r="G48" s="6">
        <f t="shared" si="8"/>
        <v>127117.14953920001</v>
      </c>
      <c r="H48" s="6">
        <f t="shared" si="8"/>
        <v>130909.66402537601</v>
      </c>
    </row>
    <row r="49" spans="2:8" x14ac:dyDescent="0.25">
      <c r="B49" s="1" t="s">
        <v>19</v>
      </c>
      <c r="C49" s="6">
        <f>C44-C48</f>
        <v>427793</v>
      </c>
      <c r="D49" s="6">
        <f t="shared" ref="D49:H49" si="9">D44-D48</f>
        <v>467360.83999999997</v>
      </c>
      <c r="E49" s="6">
        <f t="shared" si="9"/>
        <v>481402.66519999999</v>
      </c>
      <c r="F49" s="6">
        <f t="shared" si="9"/>
        <v>495865.74515600002</v>
      </c>
      <c r="G49" s="6">
        <f t="shared" si="9"/>
        <v>510762.71751067997</v>
      </c>
      <c r="H49" s="6">
        <f t="shared" si="9"/>
        <v>526106.59903600055</v>
      </c>
    </row>
    <row r="50" spans="2:8" x14ac:dyDescent="0.25">
      <c r="B50" s="1" t="s">
        <v>23</v>
      </c>
      <c r="C50" s="1">
        <v>0</v>
      </c>
      <c r="D50" s="1">
        <v>0</v>
      </c>
      <c r="E50" s="1">
        <v>0</v>
      </c>
      <c r="F50" s="1">
        <v>0</v>
      </c>
      <c r="G50" s="6">
        <f>H49/0.092*0.98</f>
        <v>5604178.9897313109</v>
      </c>
      <c r="H50" s="1"/>
    </row>
    <row r="51" spans="2:8" x14ac:dyDescent="0.25">
      <c r="B51" s="1" t="s">
        <v>21</v>
      </c>
      <c r="C51" s="6">
        <v>90000</v>
      </c>
      <c r="D51" s="6">
        <v>0</v>
      </c>
      <c r="E51" s="6">
        <v>0</v>
      </c>
      <c r="F51" s="6">
        <v>0</v>
      </c>
      <c r="G51" s="6">
        <v>0</v>
      </c>
      <c r="H51" s="1">
        <v>0</v>
      </c>
    </row>
    <row r="52" spans="2:8" x14ac:dyDescent="0.25">
      <c r="B52" s="9" t="s">
        <v>67</v>
      </c>
      <c r="C52" s="6">
        <f>C49-C51</f>
        <v>337793</v>
      </c>
      <c r="D52" s="6">
        <f t="shared" ref="D52:G52" si="10">D49+D50+D51</f>
        <v>467360.83999999997</v>
      </c>
      <c r="E52" s="6">
        <f t="shared" si="10"/>
        <v>481402.66519999999</v>
      </c>
      <c r="F52" s="6">
        <f t="shared" si="10"/>
        <v>495865.74515600002</v>
      </c>
      <c r="G52" s="6">
        <f t="shared" si="10"/>
        <v>6114941.7072419906</v>
      </c>
      <c r="H52" s="1"/>
    </row>
    <row r="54" spans="2:8" ht="42.75" customHeight="1" x14ac:dyDescent="0.25">
      <c r="B54" s="14" t="s">
        <v>68</v>
      </c>
      <c r="D54" s="5">
        <f>NPV(11.6%,C52:G52)</f>
        <v>4876371.2455206029</v>
      </c>
      <c r="E54" s="5"/>
      <c r="F54" t="s">
        <v>24</v>
      </c>
      <c r="G54" t="s">
        <v>73</v>
      </c>
    </row>
    <row r="55" spans="2:8" x14ac:dyDescent="0.25">
      <c r="B55" t="s">
        <v>72</v>
      </c>
    </row>
    <row r="57" spans="2:8" x14ac:dyDescent="0.25">
      <c r="B57" t="s">
        <v>25</v>
      </c>
    </row>
    <row r="58" spans="2:8" x14ac:dyDescent="0.25">
      <c r="B58" t="s">
        <v>26</v>
      </c>
    </row>
    <row r="59" spans="2:8" x14ac:dyDescent="0.25">
      <c r="B59" s="1" t="s">
        <v>69</v>
      </c>
      <c r="C59" s="1">
        <f>60*E17*12</f>
        <v>230400</v>
      </c>
    </row>
    <row r="60" spans="2:8" x14ac:dyDescent="0.25">
      <c r="B60" s="1" t="s">
        <v>65</v>
      </c>
      <c r="C60" s="1">
        <f>60*E19*12</f>
        <v>291600</v>
      </c>
    </row>
    <row r="61" spans="2:8" x14ac:dyDescent="0.25">
      <c r="B61" s="1" t="s">
        <v>28</v>
      </c>
      <c r="C61" s="1">
        <f>120*E24*12</f>
        <v>100800</v>
      </c>
    </row>
    <row r="62" spans="2:8" x14ac:dyDescent="0.25">
      <c r="B62" s="1" t="s">
        <v>29</v>
      </c>
      <c r="C62" s="1">
        <f>SUM(C59:C61)</f>
        <v>622800</v>
      </c>
    </row>
    <row r="63" spans="2:8" x14ac:dyDescent="0.25">
      <c r="B63" s="1" t="s">
        <v>13</v>
      </c>
      <c r="C63" s="1">
        <f>C62*0.09</f>
        <v>56052</v>
      </c>
    </row>
    <row r="64" spans="2:8" x14ac:dyDescent="0.25">
      <c r="B64" s="1" t="s">
        <v>16</v>
      </c>
      <c r="C64" s="1">
        <f>C62-C63</f>
        <v>566748</v>
      </c>
    </row>
    <row r="65" spans="2:7" x14ac:dyDescent="0.25">
      <c r="B65" s="1" t="s">
        <v>17</v>
      </c>
      <c r="C65" s="1">
        <f>7800*E22*12</f>
        <v>84240</v>
      </c>
    </row>
    <row r="66" spans="2:7" x14ac:dyDescent="0.25">
      <c r="B66" s="1" t="s">
        <v>18</v>
      </c>
      <c r="C66" s="1">
        <f>7800*E23*12</f>
        <v>28080</v>
      </c>
    </row>
    <row r="67" spans="2:7" x14ac:dyDescent="0.25">
      <c r="B67" s="1" t="s">
        <v>20</v>
      </c>
      <c r="C67" s="1">
        <v>700</v>
      </c>
    </row>
    <row r="68" spans="2:7" x14ac:dyDescent="0.25">
      <c r="B68" s="1" t="s">
        <v>22</v>
      </c>
      <c r="C68" s="1">
        <f>SUM(C65:C67)</f>
        <v>113020</v>
      </c>
    </row>
    <row r="69" spans="2:7" x14ac:dyDescent="0.25">
      <c r="B69" s="1" t="s">
        <v>27</v>
      </c>
      <c r="C69" s="1">
        <f>C64-C68</f>
        <v>453728</v>
      </c>
    </row>
    <row r="70" spans="2:7" x14ac:dyDescent="0.25">
      <c r="B70" s="1" t="s">
        <v>21</v>
      </c>
      <c r="C70" s="1">
        <v>90000</v>
      </c>
    </row>
    <row r="71" spans="2:7" x14ac:dyDescent="0.25">
      <c r="B71" s="13"/>
      <c r="C71" s="13"/>
    </row>
    <row r="72" spans="2:7" x14ac:dyDescent="0.25">
      <c r="B72" s="8"/>
      <c r="C72" s="13"/>
    </row>
    <row r="73" spans="2:7" x14ac:dyDescent="0.25">
      <c r="B73" s="8"/>
    </row>
    <row r="74" spans="2:7" ht="51.75" customHeight="1" x14ac:dyDescent="0.25">
      <c r="B74" s="14" t="s">
        <v>71</v>
      </c>
      <c r="D74" s="5">
        <f>C69/0.102-C70</f>
        <v>4358313.7254901966</v>
      </c>
      <c r="E74" s="5"/>
      <c r="F74" t="s">
        <v>70</v>
      </c>
      <c r="G74" t="s">
        <v>44</v>
      </c>
    </row>
    <row r="75" spans="2:7" x14ac:dyDescent="0.25">
      <c r="B75" t="s">
        <v>72</v>
      </c>
    </row>
    <row r="76" spans="2:7" x14ac:dyDescent="0.25">
      <c r="C76" s="5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Tallinn University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 Kolbre</dc:creator>
  <cp:lastModifiedBy>Ene Kolbre</cp:lastModifiedBy>
  <cp:lastPrinted>2018-10-30T13:51:19Z</cp:lastPrinted>
  <dcterms:created xsi:type="dcterms:W3CDTF">2016-10-10T12:00:29Z</dcterms:created>
  <dcterms:modified xsi:type="dcterms:W3CDTF">2018-10-30T14:12:26Z</dcterms:modified>
</cp:coreProperties>
</file>