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195" windowHeight="7935"/>
  </bookViews>
  <sheets>
    <sheet name="Diskonto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" i="1"/>
  <c r="C15"/>
  <c r="F31" l="1"/>
  <c r="F29"/>
  <c r="B28" s="1"/>
  <c r="F10"/>
  <c r="G10" s="1"/>
  <c r="B20" s="1"/>
  <c r="C20" s="1"/>
  <c r="D20" s="1"/>
  <c r="E20" s="1"/>
  <c r="F20" s="1"/>
  <c r="G20" s="1"/>
  <c r="F7"/>
  <c r="G7" s="1"/>
  <c r="B5"/>
  <c r="F4"/>
  <c r="G4" s="1"/>
  <c r="F3"/>
  <c r="C23"/>
  <c r="D23"/>
  <c r="E23"/>
  <c r="F23"/>
  <c r="B23"/>
  <c r="F5" l="1"/>
  <c r="G3"/>
  <c r="G5" s="1"/>
  <c r="B15" s="1"/>
  <c r="B18" l="1"/>
  <c r="B19" s="1"/>
  <c r="B22" s="1"/>
  <c r="C18"/>
  <c r="C19" s="1"/>
  <c r="C22" s="1"/>
  <c r="D15"/>
  <c r="E15" l="1"/>
  <c r="E18" s="1"/>
  <c r="E19" s="1"/>
  <c r="E22" s="1"/>
  <c r="D18"/>
  <c r="D19" s="1"/>
  <c r="D22" s="1"/>
  <c r="F15" l="1"/>
  <c r="G15" s="1"/>
  <c r="F18"/>
  <c r="F19" s="1"/>
  <c r="F22" s="1"/>
  <c r="G18" l="1"/>
  <c r="G19" s="1"/>
  <c r="G22" s="1"/>
  <c r="B27" l="1"/>
  <c r="B29" s="1"/>
  <c r="B30" l="1"/>
  <c r="B31" s="1"/>
  <c r="B24" l="1"/>
  <c r="F24"/>
  <c r="D24"/>
  <c r="B32"/>
  <c r="B33" s="1"/>
  <c r="C24"/>
  <c r="E24"/>
  <c r="F33" l="1"/>
  <c r="F32" l="1"/>
</calcChain>
</file>

<file path=xl/sharedStrings.xml><?xml version="1.0" encoding="utf-8"?>
<sst xmlns="http://schemas.openxmlformats.org/spreadsheetml/2006/main" count="52" uniqueCount="45">
  <si>
    <t>Diskonteerimine</t>
  </si>
  <si>
    <t>Aasta</t>
  </si>
  <si>
    <t>Potentsiaalne üüritulu (PGI)</t>
  </si>
  <si>
    <t>Üüritulude kasv</t>
  </si>
  <si>
    <t>Vakantsus (%)</t>
  </si>
  <si>
    <t>Vakantsus kr</t>
  </si>
  <si>
    <t>Efektiivne kogutulu (EGI)</t>
  </si>
  <si>
    <t>Ekspluatatsioonikulud</t>
  </si>
  <si>
    <t>Ekspluatatsioonikulude kasv, %</t>
  </si>
  <si>
    <t>Puhas tegevustulu (NOI)</t>
  </si>
  <si>
    <t>Diskontokordaja</t>
  </si>
  <si>
    <t>Diskonteeritud rahavood</t>
  </si>
  <si>
    <t>NOI6</t>
  </si>
  <si>
    <t>krooni</t>
  </si>
  <si>
    <t>Diskonto</t>
  </si>
  <si>
    <t>Kap.määr:</t>
  </si>
  <si>
    <t>%</t>
  </si>
  <si>
    <t>Müügihind:</t>
  </si>
  <si>
    <t>Müügikulud:</t>
  </si>
  <si>
    <t>Turuväärtus</t>
  </si>
  <si>
    <t>kr</t>
  </si>
  <si>
    <t>Netomüügihind:</t>
  </si>
  <si>
    <t>sul neto</t>
  </si>
  <si>
    <t>kr/m2</t>
  </si>
  <si>
    <t>Diskontokordaja:</t>
  </si>
  <si>
    <t>üüritav</t>
  </si>
  <si>
    <t>Müügihinna tänane väärtus:</t>
  </si>
  <si>
    <t>Turu üürimäär</t>
  </si>
  <si>
    <t>m2</t>
  </si>
  <si>
    <t>Üüritud pind</t>
  </si>
  <si>
    <t>Vakantne pind</t>
  </si>
  <si>
    <t>Parkimine</t>
  </si>
  <si>
    <t>tk</t>
  </si>
  <si>
    <t>kr/tk</t>
  </si>
  <si>
    <t>Tulu kuus</t>
  </si>
  <si>
    <t>Tulu aastas</t>
  </si>
  <si>
    <t>KOKKU</t>
  </si>
  <si>
    <t>TULUD</t>
  </si>
  <si>
    <t>Kulud</t>
  </si>
  <si>
    <t>Suletud netopind</t>
  </si>
  <si>
    <t>Omanikukulud</t>
  </si>
  <si>
    <t>Kap määr hetkel</t>
  </si>
  <si>
    <t>Kap määr perioodi lõpus</t>
  </si>
  <si>
    <t>Kapitaliseerimine</t>
  </si>
  <si>
    <t>Investeering elektrikapi vahetamiseks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</si>
</sst>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000"/>
    <numFmt numFmtId="166" formatCode="0.0000"/>
  </numFmts>
  <fonts count="7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indexed="5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0" xfId="0" applyFont="1" applyFill="1"/>
    <xf numFmtId="0" fontId="3" fillId="2" borderId="7" xfId="0" applyFont="1" applyFill="1" applyBorder="1"/>
    <xf numFmtId="3" fontId="3" fillId="2" borderId="0" xfId="0" applyNumberFormat="1" applyFont="1" applyFill="1" applyBorder="1"/>
    <xf numFmtId="3" fontId="3" fillId="2" borderId="8" xfId="0" applyNumberFormat="1" applyFont="1" applyFill="1" applyBorder="1"/>
    <xf numFmtId="0" fontId="3" fillId="2" borderId="12" xfId="0" applyFont="1" applyFill="1" applyBorder="1"/>
    <xf numFmtId="3" fontId="3" fillId="2" borderId="9" xfId="0" applyNumberFormat="1" applyFont="1" applyFill="1" applyBorder="1"/>
    <xf numFmtId="3" fontId="3" fillId="2" borderId="10" xfId="0" applyNumberFormat="1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2" fillId="2" borderId="0" xfId="1" applyFont="1" applyFill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/>
    <xf numFmtId="0" fontId="3" fillId="2" borderId="3" xfId="1" applyFont="1" applyFill="1" applyBorder="1"/>
    <xf numFmtId="0" fontId="3" fillId="2" borderId="4" xfId="1" applyFont="1" applyFill="1" applyBorder="1" applyAlignment="1">
      <alignment horizontal="right"/>
    </xf>
    <xf numFmtId="0" fontId="4" fillId="2" borderId="5" xfId="1" applyFont="1" applyFill="1" applyBorder="1"/>
    <xf numFmtId="0" fontId="4" fillId="2" borderId="6" xfId="1" applyFont="1" applyFill="1" applyBorder="1"/>
    <xf numFmtId="0" fontId="4" fillId="2" borderId="4" xfId="1" applyFont="1" applyFill="1" applyBorder="1" applyAlignment="1">
      <alignment horizontal="right"/>
    </xf>
    <xf numFmtId="3" fontId="4" fillId="2" borderId="5" xfId="1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/>
    <xf numFmtId="0" fontId="2" fillId="2" borderId="4" xfId="1" applyFont="1" applyFill="1" applyBorder="1" applyAlignment="1">
      <alignment horizontal="right"/>
    </xf>
    <xf numFmtId="9" fontId="3" fillId="2" borderId="5" xfId="1" applyNumberFormat="1" applyFont="1" applyFill="1" applyBorder="1"/>
    <xf numFmtId="3" fontId="2" fillId="2" borderId="5" xfId="1" applyNumberFormat="1" applyFont="1" applyFill="1" applyBorder="1"/>
    <xf numFmtId="0" fontId="5" fillId="2" borderId="4" xfId="1" applyFont="1" applyFill="1" applyBorder="1" applyAlignment="1">
      <alignment horizontal="right"/>
    </xf>
    <xf numFmtId="3" fontId="2" fillId="2" borderId="6" xfId="1" applyNumberFormat="1" applyFont="1" applyFill="1" applyBorder="1"/>
    <xf numFmtId="9" fontId="2" fillId="2" borderId="5" xfId="1" applyNumberFormat="1" applyFont="1" applyFill="1" applyBorder="1"/>
    <xf numFmtId="9" fontId="3" fillId="2" borderId="6" xfId="1" applyNumberFormat="1" applyFont="1" applyFill="1" applyBorder="1"/>
    <xf numFmtId="3" fontId="5" fillId="2" borderId="5" xfId="1" applyNumberFormat="1" applyFont="1" applyFill="1" applyBorder="1"/>
    <xf numFmtId="3" fontId="5" fillId="2" borderId="6" xfId="1" applyNumberFormat="1" applyFont="1" applyFill="1" applyBorder="1"/>
    <xf numFmtId="165" fontId="2" fillId="2" borderId="5" xfId="1" applyNumberFormat="1" applyFont="1" applyFill="1" applyBorder="1" applyAlignment="1">
      <alignment horizontal="right"/>
    </xf>
    <xf numFmtId="166" fontId="3" fillId="2" borderId="6" xfId="1" applyNumberFormat="1" applyFont="1" applyFill="1" applyBorder="1"/>
    <xf numFmtId="3" fontId="5" fillId="2" borderId="5" xfId="1" applyNumberFormat="1" applyFont="1" applyFill="1" applyBorder="1" applyAlignment="1">
      <alignment horizontal="right"/>
    </xf>
    <xf numFmtId="0" fontId="3" fillId="2" borderId="6" xfId="1" applyFont="1" applyFill="1" applyBorder="1"/>
    <xf numFmtId="0" fontId="3" fillId="2" borderId="7" xfId="1" applyFont="1" applyFill="1" applyBorder="1" applyAlignment="1">
      <alignment horizontal="right"/>
    </xf>
    <xf numFmtId="0" fontId="3" fillId="2" borderId="0" xfId="1" applyFont="1" applyFill="1" applyBorder="1"/>
    <xf numFmtId="10" fontId="3" fillId="2" borderId="0" xfId="1" applyNumberFormat="1" applyFont="1" applyFill="1" applyBorder="1"/>
    <xf numFmtId="10" fontId="3" fillId="2" borderId="8" xfId="1" applyNumberFormat="1" applyFont="1" applyFill="1" applyBorder="1"/>
    <xf numFmtId="10" fontId="2" fillId="2" borderId="0" xfId="1" applyNumberFormat="1" applyFont="1" applyFill="1"/>
    <xf numFmtId="0" fontId="3" fillId="2" borderId="8" xfId="1" applyFont="1" applyFill="1" applyBorder="1"/>
    <xf numFmtId="3" fontId="3" fillId="2" borderId="5" xfId="1" applyNumberFormat="1" applyFont="1" applyFill="1" applyBorder="1"/>
    <xf numFmtId="0" fontId="3" fillId="2" borderId="5" xfId="1" applyFont="1" applyFill="1" applyBorder="1"/>
    <xf numFmtId="164" fontId="3" fillId="2" borderId="0" xfId="1" applyNumberFormat="1" applyFont="1" applyFill="1" applyBorder="1"/>
    <xf numFmtId="164" fontId="6" fillId="2" borderId="5" xfId="1" applyNumberFormat="1" applyFont="1" applyFill="1" applyBorder="1"/>
    <xf numFmtId="3" fontId="3" fillId="2" borderId="0" xfId="1" applyNumberFormat="1" applyFont="1" applyFill="1" applyBorder="1"/>
    <xf numFmtId="0" fontId="3" fillId="2" borderId="0" xfId="1" applyFont="1" applyFill="1" applyBorder="1" applyAlignment="1">
      <alignment horizontal="right"/>
    </xf>
    <xf numFmtId="165" fontId="3" fillId="2" borderId="5" xfId="1" applyNumberFormat="1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0" fontId="4" fillId="2" borderId="7" xfId="0" applyFont="1" applyFill="1" applyBorder="1"/>
    <xf numFmtId="3" fontId="4" fillId="2" borderId="0" xfId="0" applyNumberFormat="1" applyFont="1" applyFill="1" applyBorder="1"/>
    <xf numFmtId="3" fontId="4" fillId="2" borderId="8" xfId="0" applyNumberFormat="1" applyFont="1" applyFill="1" applyBorder="1"/>
    <xf numFmtId="3" fontId="4" fillId="2" borderId="6" xfId="1" applyNumberFormat="1" applyFont="1" applyFill="1" applyBorder="1"/>
    <xf numFmtId="164" fontId="2" fillId="2" borderId="6" xfId="1" applyNumberFormat="1" applyFont="1" applyFill="1" applyBorder="1"/>
    <xf numFmtId="3" fontId="3" fillId="2" borderId="9" xfId="1" applyNumberFormat="1" applyFont="1" applyFill="1" applyBorder="1"/>
    <xf numFmtId="0" fontId="3" fillId="3" borderId="0" xfId="0" applyFont="1" applyFill="1"/>
    <xf numFmtId="3" fontId="3" fillId="3" borderId="0" xfId="1" applyNumberFormat="1" applyFont="1" applyFill="1" applyBorder="1"/>
    <xf numFmtId="3" fontId="3" fillId="2" borderId="11" xfId="0" applyNumberFormat="1" applyFont="1" applyFill="1" applyBorder="1"/>
    <xf numFmtId="0" fontId="2" fillId="2" borderId="0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I3" sqref="I3"/>
    </sheetView>
  </sheetViews>
  <sheetFormatPr defaultRowHeight="11.25"/>
  <cols>
    <col min="1" max="1" width="27.28515625" style="4" customWidth="1"/>
    <col min="2" max="2" width="10" style="4" customWidth="1"/>
    <col min="3" max="4" width="9.140625" style="4"/>
    <col min="5" max="5" width="19" style="4" customWidth="1"/>
    <col min="6" max="8" width="9.140625" style="4"/>
    <col min="9" max="9" width="12.5703125" style="4" customWidth="1"/>
    <col min="10" max="16384" width="9.140625" style="4"/>
  </cols>
  <sheetData>
    <row r="1" spans="1:9" ht="12" thickBot="1">
      <c r="A1" s="61" t="s">
        <v>0</v>
      </c>
      <c r="I1" s="61" t="s">
        <v>43</v>
      </c>
    </row>
    <row r="2" spans="1:9" ht="12" thickBot="1">
      <c r="A2" s="1" t="s">
        <v>37</v>
      </c>
      <c r="B2" s="2"/>
      <c r="C2" s="2"/>
      <c r="D2" s="2" t="s">
        <v>27</v>
      </c>
      <c r="E2" s="2"/>
      <c r="F2" s="2" t="s">
        <v>34</v>
      </c>
      <c r="G2" s="3" t="s">
        <v>35</v>
      </c>
      <c r="I2" s="63">
        <f>B22/F28-B35</f>
        <v>76900000</v>
      </c>
    </row>
    <row r="3" spans="1:9">
      <c r="A3" s="5" t="s">
        <v>29</v>
      </c>
      <c r="B3" s="6">
        <v>2700</v>
      </c>
      <c r="C3" s="6" t="s">
        <v>28</v>
      </c>
      <c r="D3" s="6">
        <v>200</v>
      </c>
      <c r="E3" s="6" t="s">
        <v>23</v>
      </c>
      <c r="F3" s="6">
        <f>B3*D3</f>
        <v>540000</v>
      </c>
      <c r="G3" s="7">
        <f>F3*12</f>
        <v>6480000</v>
      </c>
    </row>
    <row r="4" spans="1:9">
      <c r="A4" s="5" t="s">
        <v>30</v>
      </c>
      <c r="B4" s="6">
        <v>300</v>
      </c>
      <c r="C4" s="6" t="s">
        <v>28</v>
      </c>
      <c r="D4" s="6">
        <v>200</v>
      </c>
      <c r="E4" s="6" t="s">
        <v>23</v>
      </c>
      <c r="F4" s="6">
        <f>B4*D4</f>
        <v>60000</v>
      </c>
      <c r="G4" s="7">
        <f>F4*12</f>
        <v>720000</v>
      </c>
    </row>
    <row r="5" spans="1:9">
      <c r="A5" s="55" t="s">
        <v>36</v>
      </c>
      <c r="B5" s="56">
        <f>SUM(B3:B4)</f>
        <v>3000</v>
      </c>
      <c r="C5" s="56"/>
      <c r="D5" s="56"/>
      <c r="E5" s="56"/>
      <c r="F5" s="56">
        <f t="shared" ref="F5:G5" si="0">SUM(F3:F4)</f>
        <v>600000</v>
      </c>
      <c r="G5" s="57">
        <f t="shared" si="0"/>
        <v>7200000</v>
      </c>
    </row>
    <row r="6" spans="1:9">
      <c r="A6" s="5"/>
      <c r="B6" s="6"/>
      <c r="C6" s="6"/>
      <c r="D6" s="6"/>
      <c r="E6" s="6"/>
      <c r="F6" s="6"/>
      <c r="G6" s="7"/>
    </row>
    <row r="7" spans="1:9" ht="12" thickBot="1">
      <c r="A7" s="8" t="s">
        <v>31</v>
      </c>
      <c r="B7" s="9">
        <v>50</v>
      </c>
      <c r="C7" s="9" t="s">
        <v>32</v>
      </c>
      <c r="D7" s="9">
        <v>100</v>
      </c>
      <c r="E7" s="9" t="s">
        <v>33</v>
      </c>
      <c r="F7" s="9">
        <f>B7*D7</f>
        <v>5000</v>
      </c>
      <c r="G7" s="10">
        <f>F7*12</f>
        <v>60000</v>
      </c>
    </row>
    <row r="8" spans="1:9" ht="12" thickBot="1"/>
    <row r="9" spans="1:9">
      <c r="A9" s="11" t="s">
        <v>38</v>
      </c>
      <c r="B9" s="53"/>
      <c r="C9" s="53"/>
      <c r="D9" s="53" t="s">
        <v>40</v>
      </c>
      <c r="E9" s="53"/>
      <c r="F9" s="53"/>
      <c r="G9" s="54"/>
    </row>
    <row r="10" spans="1:9">
      <c r="A10" s="5" t="s">
        <v>39</v>
      </c>
      <c r="B10" s="6">
        <v>3600</v>
      </c>
      <c r="C10" s="6" t="s">
        <v>28</v>
      </c>
      <c r="D10" s="6">
        <v>15</v>
      </c>
      <c r="E10" s="6" t="s">
        <v>23</v>
      </c>
      <c r="F10" s="6">
        <f>B10*D10</f>
        <v>54000</v>
      </c>
      <c r="G10" s="7">
        <f>F10*12</f>
        <v>648000</v>
      </c>
    </row>
    <row r="11" spans="1:9" ht="12" thickBot="1">
      <c r="A11" s="8"/>
      <c r="B11" s="9"/>
      <c r="C11" s="9"/>
      <c r="D11" s="9"/>
      <c r="E11" s="9"/>
      <c r="F11" s="9"/>
      <c r="G11" s="10"/>
    </row>
    <row r="12" spans="1:9" ht="12" thickBot="1">
      <c r="A12" s="16"/>
      <c r="B12" s="16"/>
      <c r="C12" s="16"/>
      <c r="D12" s="16"/>
      <c r="E12" s="16"/>
      <c r="F12" s="16"/>
      <c r="G12" s="16"/>
      <c r="H12" s="16"/>
    </row>
    <row r="13" spans="1:9">
      <c r="A13" s="17" t="s">
        <v>0</v>
      </c>
      <c r="B13" s="18"/>
      <c r="C13" s="18"/>
      <c r="D13" s="18"/>
      <c r="E13" s="18"/>
      <c r="F13" s="18"/>
      <c r="G13" s="19"/>
      <c r="H13" s="16"/>
    </row>
    <row r="14" spans="1:9">
      <c r="A14" s="20" t="s">
        <v>1</v>
      </c>
      <c r="B14" s="21">
        <v>1</v>
      </c>
      <c r="C14" s="21">
        <v>2</v>
      </c>
      <c r="D14" s="21">
        <v>3</v>
      </c>
      <c r="E14" s="21">
        <v>4</v>
      </c>
      <c r="F14" s="21">
        <v>5</v>
      </c>
      <c r="G14" s="22">
        <v>6</v>
      </c>
      <c r="H14" s="16"/>
    </row>
    <row r="15" spans="1:9">
      <c r="A15" s="23" t="s">
        <v>2</v>
      </c>
      <c r="B15" s="24">
        <f>G5</f>
        <v>7200000</v>
      </c>
      <c r="C15" s="24">
        <f>B15*(1+B16)+G7</f>
        <v>7476000</v>
      </c>
      <c r="D15" s="24">
        <f>C15*(1+C16)</f>
        <v>7700280</v>
      </c>
      <c r="E15" s="24">
        <f>D15*(1+D16)</f>
        <v>7931288.4000000004</v>
      </c>
      <c r="F15" s="24">
        <f>E15*(1+E16)</f>
        <v>8169227.0520000001</v>
      </c>
      <c r="G15" s="58">
        <f>F15*(1+F16)</f>
        <v>8414303.8635600004</v>
      </c>
      <c r="H15" s="16"/>
    </row>
    <row r="16" spans="1:9">
      <c r="A16" s="20" t="s">
        <v>3</v>
      </c>
      <c r="B16" s="25">
        <v>0.03</v>
      </c>
      <c r="C16" s="25">
        <v>0.03</v>
      </c>
      <c r="D16" s="25">
        <v>0.03</v>
      </c>
      <c r="E16" s="25">
        <v>0.03</v>
      </c>
      <c r="F16" s="25">
        <v>0.03</v>
      </c>
      <c r="G16" s="59"/>
      <c r="H16" s="26"/>
    </row>
    <row r="17" spans="1:8">
      <c r="A17" s="27" t="s">
        <v>4</v>
      </c>
      <c r="B17" s="28">
        <v>0.05</v>
      </c>
      <c r="C17" s="28">
        <v>0.05</v>
      </c>
      <c r="D17" s="28">
        <v>0.05</v>
      </c>
      <c r="E17" s="28">
        <v>0.05</v>
      </c>
      <c r="F17" s="28">
        <v>0.05</v>
      </c>
      <c r="G17" s="33">
        <v>0.05</v>
      </c>
      <c r="H17" s="16"/>
    </row>
    <row r="18" spans="1:8">
      <c r="A18" s="20" t="s">
        <v>5</v>
      </c>
      <c r="B18" s="29">
        <f t="shared" ref="B18:G18" si="1">B15*B17</f>
        <v>360000</v>
      </c>
      <c r="C18" s="29">
        <f t="shared" si="1"/>
        <v>373800</v>
      </c>
      <c r="D18" s="29">
        <f t="shared" si="1"/>
        <v>385014</v>
      </c>
      <c r="E18" s="29">
        <f t="shared" si="1"/>
        <v>396564.42000000004</v>
      </c>
      <c r="F18" s="29">
        <f t="shared" si="1"/>
        <v>408461.35260000004</v>
      </c>
      <c r="G18" s="31">
        <f t="shared" si="1"/>
        <v>420715.19317800005</v>
      </c>
      <c r="H18" s="16"/>
    </row>
    <row r="19" spans="1:8">
      <c r="A19" s="30" t="s">
        <v>6</v>
      </c>
      <c r="B19" s="24">
        <f t="shared" ref="B19:G19" si="2">B15-B18</f>
        <v>6840000</v>
      </c>
      <c r="C19" s="24">
        <f t="shared" si="2"/>
        <v>7102200</v>
      </c>
      <c r="D19" s="24">
        <f t="shared" si="2"/>
        <v>7315266</v>
      </c>
      <c r="E19" s="24">
        <f t="shared" si="2"/>
        <v>7534723.9800000004</v>
      </c>
      <c r="F19" s="24">
        <f t="shared" si="2"/>
        <v>7760765.6994000003</v>
      </c>
      <c r="G19" s="58">
        <f t="shared" si="2"/>
        <v>7993588.6703820005</v>
      </c>
      <c r="H19" s="16"/>
    </row>
    <row r="20" spans="1:8">
      <c r="A20" s="27" t="s">
        <v>7</v>
      </c>
      <c r="B20" s="29">
        <f>G10</f>
        <v>648000</v>
      </c>
      <c r="C20" s="29">
        <f>B20*(1+B21)</f>
        <v>660960</v>
      </c>
      <c r="D20" s="29">
        <f>C20*(1+C21)</f>
        <v>674179.20000000007</v>
      </c>
      <c r="E20" s="29">
        <f>D20*(1+D21)</f>
        <v>687662.7840000001</v>
      </c>
      <c r="F20" s="29">
        <f>E20*(1+E21)</f>
        <v>701416.03968000016</v>
      </c>
      <c r="G20" s="31">
        <f>F20*(1+F21)</f>
        <v>715444.36047360022</v>
      </c>
      <c r="H20" s="16"/>
    </row>
    <row r="21" spans="1:8">
      <c r="A21" s="27" t="s">
        <v>8</v>
      </c>
      <c r="B21" s="32">
        <v>0.02</v>
      </c>
      <c r="C21" s="28">
        <v>0.02</v>
      </c>
      <c r="D21" s="28">
        <v>0.02</v>
      </c>
      <c r="E21" s="28">
        <v>0.02</v>
      </c>
      <c r="F21" s="28">
        <v>0.02</v>
      </c>
      <c r="G21" s="33"/>
      <c r="H21" s="16"/>
    </row>
    <row r="22" spans="1:8">
      <c r="A22" s="30" t="s">
        <v>9</v>
      </c>
      <c r="B22" s="34">
        <f t="shared" ref="B22:G22" si="3">B19-B20</f>
        <v>6192000</v>
      </c>
      <c r="C22" s="34">
        <f t="shared" si="3"/>
        <v>6441240</v>
      </c>
      <c r="D22" s="34">
        <f t="shared" si="3"/>
        <v>6641086.7999999998</v>
      </c>
      <c r="E22" s="34">
        <f t="shared" si="3"/>
        <v>6847061.1960000005</v>
      </c>
      <c r="F22" s="34">
        <f t="shared" si="3"/>
        <v>7059349.6597199999</v>
      </c>
      <c r="G22" s="35">
        <f t="shared" si="3"/>
        <v>7278144.3099084003</v>
      </c>
      <c r="H22" s="16"/>
    </row>
    <row r="23" spans="1:8">
      <c r="A23" s="27" t="s">
        <v>10</v>
      </c>
      <c r="B23" s="36">
        <f>1/(1+$F$27)^B14</f>
        <v>0.9174311926605504</v>
      </c>
      <c r="C23" s="36">
        <f t="shared" ref="C23:F23" si="4">1/(1+$F$27)^C14</f>
        <v>0.84167999326655996</v>
      </c>
      <c r="D23" s="36">
        <f t="shared" si="4"/>
        <v>0.77218348006106419</v>
      </c>
      <c r="E23" s="36">
        <f t="shared" si="4"/>
        <v>0.7084252110651964</v>
      </c>
      <c r="F23" s="36">
        <f t="shared" si="4"/>
        <v>0.64993138629834524</v>
      </c>
      <c r="G23" s="37"/>
      <c r="H23" s="16"/>
    </row>
    <row r="24" spans="1:8">
      <c r="A24" s="30" t="s">
        <v>11</v>
      </c>
      <c r="B24" s="38">
        <f>B22*B23</f>
        <v>5680733.944954128</v>
      </c>
      <c r="C24" s="38">
        <f>C22*C23</f>
        <v>5421462.8398282966</v>
      </c>
      <c r="D24" s="38">
        <f>D22*D23</f>
        <v>5128137.5166115966</v>
      </c>
      <c r="E24" s="38">
        <f>E22*E23</f>
        <v>4850630.7729526162</v>
      </c>
      <c r="F24" s="38">
        <f>F22*F23</f>
        <v>4588092.9107065713</v>
      </c>
      <c r="G24" s="39"/>
      <c r="H24" s="16"/>
    </row>
    <row r="25" spans="1:8">
      <c r="A25" s="40"/>
      <c r="B25" s="41"/>
      <c r="C25" s="42"/>
      <c r="D25" s="42"/>
      <c r="E25" s="42"/>
      <c r="F25" s="42"/>
      <c r="G25" s="43"/>
      <c r="H25" s="44"/>
    </row>
    <row r="26" spans="1:8" s="12" customFormat="1">
      <c r="A26" s="40"/>
      <c r="B26" s="41"/>
      <c r="C26" s="41"/>
      <c r="D26" s="41"/>
      <c r="E26" s="41"/>
      <c r="F26" s="41"/>
      <c r="G26" s="45"/>
      <c r="H26" s="64"/>
    </row>
    <row r="27" spans="1:8" s="12" customFormat="1">
      <c r="A27" s="20" t="s">
        <v>12</v>
      </c>
      <c r="B27" s="46">
        <f>G22</f>
        <v>7278144.3099084003</v>
      </c>
      <c r="C27" s="47" t="s">
        <v>13</v>
      </c>
      <c r="D27" s="41"/>
      <c r="E27" s="41" t="s">
        <v>14</v>
      </c>
      <c r="F27" s="48">
        <v>0.09</v>
      </c>
      <c r="G27" s="45"/>
      <c r="H27" s="64"/>
    </row>
    <row r="28" spans="1:8" s="12" customFormat="1">
      <c r="A28" s="20" t="s">
        <v>15</v>
      </c>
      <c r="B28" s="32">
        <f>F29</f>
        <v>7.0000000000000007E-2</v>
      </c>
      <c r="C28" s="47" t="s">
        <v>16</v>
      </c>
      <c r="D28" s="41"/>
      <c r="E28" s="41" t="s">
        <v>41</v>
      </c>
      <c r="F28" s="48">
        <v>0.08</v>
      </c>
      <c r="G28" s="45"/>
      <c r="H28" s="64"/>
    </row>
    <row r="29" spans="1:8" s="12" customFormat="1">
      <c r="A29" s="20" t="s">
        <v>17</v>
      </c>
      <c r="B29" s="46">
        <f>B27/B28</f>
        <v>103973490.14154856</v>
      </c>
      <c r="C29" s="47"/>
      <c r="D29" s="41"/>
      <c r="E29" s="41" t="s">
        <v>42</v>
      </c>
      <c r="F29" s="48">
        <f>F28-1%</f>
        <v>7.0000000000000007E-2</v>
      </c>
      <c r="G29" s="45"/>
      <c r="H29" s="64"/>
    </row>
    <row r="30" spans="1:8" s="12" customFormat="1">
      <c r="A30" s="20" t="s">
        <v>18</v>
      </c>
      <c r="B30" s="29">
        <f>B29*C30</f>
        <v>2599337.2535387143</v>
      </c>
      <c r="C30" s="49">
        <v>2.5000000000000001E-2</v>
      </c>
      <c r="D30" s="41"/>
      <c r="G30" s="13"/>
      <c r="H30" s="64"/>
    </row>
    <row r="31" spans="1:8" s="12" customFormat="1">
      <c r="A31" s="20" t="s">
        <v>21</v>
      </c>
      <c r="B31" s="46">
        <f>B29-B30</f>
        <v>101374152.88800985</v>
      </c>
      <c r="C31" s="47"/>
      <c r="D31" s="41"/>
      <c r="E31" s="41" t="s">
        <v>19</v>
      </c>
      <c r="F31" s="62">
        <f>SUM(B24:F24)+B33-B35</f>
        <v>91055301.706377849</v>
      </c>
      <c r="G31" s="45" t="s">
        <v>20</v>
      </c>
      <c r="H31" s="64"/>
    </row>
    <row r="32" spans="1:8" s="12" customFormat="1">
      <c r="A32" s="20" t="s">
        <v>24</v>
      </c>
      <c r="B32" s="52">
        <f>F23</f>
        <v>0.64993138629834524</v>
      </c>
      <c r="C32" s="47"/>
      <c r="D32" s="41"/>
      <c r="E32" s="51" t="s">
        <v>22</v>
      </c>
      <c r="F32" s="50">
        <f>F31/B5</f>
        <v>30351.767235459283</v>
      </c>
      <c r="G32" s="45" t="s">
        <v>23</v>
      </c>
    </row>
    <row r="33" spans="1:7" s="12" customFormat="1">
      <c r="A33" s="20" t="s">
        <v>26</v>
      </c>
      <c r="B33" s="46">
        <f>B31*B32</f>
        <v>65886243.721324638</v>
      </c>
      <c r="C33" s="47"/>
      <c r="D33" s="41"/>
      <c r="E33" s="51" t="s">
        <v>25</v>
      </c>
      <c r="F33" s="50">
        <f>F31/B5</f>
        <v>30351.767235459283</v>
      </c>
      <c r="G33" s="45" t="s">
        <v>23</v>
      </c>
    </row>
    <row r="34" spans="1:7" s="12" customFormat="1">
      <c r="A34" s="5"/>
      <c r="G34" s="13"/>
    </row>
    <row r="35" spans="1:7" s="12" customFormat="1" ht="12" thickBot="1">
      <c r="A35" s="8" t="s">
        <v>44</v>
      </c>
      <c r="B35" s="60">
        <v>500000</v>
      </c>
      <c r="C35" s="14"/>
      <c r="D35" s="14"/>
      <c r="E35" s="14"/>
      <c r="F35" s="14"/>
      <c r="G35" s="15"/>
    </row>
    <row r="36" spans="1:7" s="12" customForma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Diskonto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</dc:creator>
  <cp:lastModifiedBy>Timo</cp:lastModifiedBy>
  <dcterms:created xsi:type="dcterms:W3CDTF">2010-11-15T23:44:49Z</dcterms:created>
  <dcterms:modified xsi:type="dcterms:W3CDTF">2010-11-25T21:27:21Z</dcterms:modified>
</cp:coreProperties>
</file>