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C35" i="1"/>
  <c r="C27" i="1"/>
  <c r="C18" i="1"/>
  <c r="C40" i="1" l="1"/>
  <c r="D40" i="1" s="1"/>
  <c r="E40" i="1" s="1"/>
  <c r="F40" i="1" s="1"/>
  <c r="G40" i="1" s="1"/>
  <c r="H40" i="1" s="1"/>
  <c r="C39" i="1"/>
  <c r="D39" i="1" s="1"/>
  <c r="D35" i="1"/>
  <c r="E35" i="1" s="1"/>
  <c r="F35" i="1" s="1"/>
  <c r="G35" i="1" s="1"/>
  <c r="H35" i="1" s="1"/>
  <c r="C34" i="1"/>
  <c r="D34" i="1" s="1"/>
  <c r="E34" i="1" s="1"/>
  <c r="F34" i="1" s="1"/>
  <c r="G34" i="1" s="1"/>
  <c r="H34" i="1" s="1"/>
  <c r="C33" i="1"/>
  <c r="D33" i="1" s="1"/>
  <c r="C22" i="1"/>
  <c r="C20" i="1"/>
  <c r="C17" i="1"/>
  <c r="C12" i="1"/>
  <c r="D42" i="1" l="1"/>
  <c r="E39" i="1"/>
  <c r="D36" i="1"/>
  <c r="E33" i="1"/>
  <c r="C36" i="1"/>
  <c r="C42" i="1"/>
  <c r="F33" i="1" l="1"/>
  <c r="E36" i="1"/>
  <c r="F39" i="1"/>
  <c r="E42" i="1"/>
  <c r="C38" i="1"/>
  <c r="C43" i="1" s="1"/>
  <c r="D38" i="1"/>
  <c r="D43" i="1" s="1"/>
  <c r="C54" i="1" l="1"/>
  <c r="E38" i="1"/>
  <c r="E43" i="1" s="1"/>
  <c r="F42" i="1"/>
  <c r="G39" i="1"/>
  <c r="F36" i="1"/>
  <c r="G33" i="1"/>
  <c r="H33" i="1" l="1"/>
  <c r="H36" i="1" s="1"/>
  <c r="G36" i="1"/>
  <c r="H39" i="1"/>
  <c r="H42" i="1" s="1"/>
  <c r="G42" i="1"/>
  <c r="F38" i="1"/>
  <c r="F43" i="1" s="1"/>
  <c r="H38" i="1" l="1"/>
  <c r="H43" i="1" s="1"/>
  <c r="C47" i="1" s="1"/>
  <c r="G38" i="1"/>
  <c r="G43" i="1" s="1"/>
  <c r="C48" i="1" l="1"/>
  <c r="C49" i="1" s="1"/>
  <c r="G44" i="1" s="1"/>
  <c r="C51" i="1" s="1"/>
</calcChain>
</file>

<file path=xl/sharedStrings.xml><?xml version="1.0" encoding="utf-8"?>
<sst xmlns="http://schemas.openxmlformats.org/spreadsheetml/2006/main" count="54" uniqueCount="49">
  <si>
    <t>Korterite arv kokku</t>
  </si>
  <si>
    <t>3-toalisi</t>
  </si>
  <si>
    <t>2-toalisi</t>
  </si>
  <si>
    <t>Välja üürimata</t>
  </si>
  <si>
    <t>Vakants, %</t>
  </si>
  <si>
    <t>3-toalistel</t>
  </si>
  <si>
    <t>2-toalistel</t>
  </si>
  <si>
    <t>Tegelik</t>
  </si>
  <si>
    <t>Laekunud üür kuus, eurot</t>
  </si>
  <si>
    <t>Üür korteri kohta kuus, eurot</t>
  </si>
  <si>
    <t>Tegevuskulu SNP ruutmeetri kohta kuus, eurot</t>
  </si>
  <si>
    <t>Tegevuskulu kuus kokku, eurot</t>
  </si>
  <si>
    <t>Kapitalikulu kuus, eurot</t>
  </si>
  <si>
    <t>Kapitalikulu SNP ruutmeetri kohta kuus, eurot</t>
  </si>
  <si>
    <t>Diskontomäär</t>
  </si>
  <si>
    <t>Kap määr praegu</t>
  </si>
  <si>
    <t>Kap määr progn.per.lõpus</t>
  </si>
  <si>
    <t>Turul</t>
  </si>
  <si>
    <t>Valime</t>
  </si>
  <si>
    <t>11kuni13</t>
  </si>
  <si>
    <t>9,5 kuni 10,5</t>
  </si>
  <si>
    <t>400</t>
  </si>
  <si>
    <t>SNP, m2</t>
  </si>
  <si>
    <t>3-toalised</t>
  </si>
  <si>
    <t>2-toalised</t>
  </si>
  <si>
    <t>Parkimistasu</t>
  </si>
  <si>
    <t>Kokku PGI</t>
  </si>
  <si>
    <t>EGI</t>
  </si>
  <si>
    <t>Servituudi tasu</t>
  </si>
  <si>
    <t>Kokku tegevusega seotud kulud</t>
  </si>
  <si>
    <t>NOI</t>
  </si>
  <si>
    <t>Aastad</t>
  </si>
  <si>
    <t>PGI, kasv 2%</t>
  </si>
  <si>
    <t>Tegevuskulu, kasv 2%</t>
  </si>
  <si>
    <t>Kapitalikulu, kasv 2%</t>
  </si>
  <si>
    <t>Parkimistasu kuus kokku, eur</t>
  </si>
  <si>
    <t>Parkimistasu koha kohta kuus, eur</t>
  </si>
  <si>
    <t>Lõpetav rahavoog</t>
  </si>
  <si>
    <t>Müügitulu</t>
  </si>
  <si>
    <t>Puhas müügitulu, eur</t>
  </si>
  <si>
    <t>NOI+puhas müügitulu</t>
  </si>
  <si>
    <t>Turuväärtus diskonteeritud CF meetodil, eur</t>
  </si>
  <si>
    <t>Ümardatult turuväärtus, eur</t>
  </si>
  <si>
    <t>Turuväärtus kapitaliseerimise meetodil, eur</t>
  </si>
  <si>
    <t>Rahavoog, eur</t>
  </si>
  <si>
    <t>Välja üüritud 13 kolmetoalist</t>
  </si>
  <si>
    <t>Välja üüritud 46 kahetoalist</t>
  </si>
  <si>
    <t>Müügikulu, 2%</t>
  </si>
  <si>
    <t>Vakants, 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</si>
</sst>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2" fontId="0" fillId="0" borderId="0" xfId="0" applyNumberFormat="1"/>
    <xf numFmtId="0" fontId="0" fillId="0" borderId="1" xfId="0" applyBorder="1"/>
    <xf numFmtId="1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0" borderId="1" xfId="0" applyFill="1" applyBorder="1"/>
    <xf numFmtId="17" fontId="0" fillId="0" borderId="0" xfId="0" applyNumberFormat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Q55"/>
  <sheetViews>
    <sheetView tabSelected="1" topLeftCell="B23" workbookViewId="0">
      <selection activeCell="B29" sqref="B29:H55"/>
    </sheetView>
  </sheetViews>
  <sheetFormatPr defaultRowHeight="15" x14ac:dyDescent="0.25"/>
  <cols>
    <col min="2" max="2" width="28.140625" customWidth="1"/>
    <col min="3" max="3" width="14.140625" customWidth="1"/>
    <col min="10" max="10" width="19.85546875" customWidth="1"/>
    <col min="11" max="11" width="14.85546875" customWidth="1"/>
  </cols>
  <sheetData>
    <row r="4" spans="2:8" x14ac:dyDescent="0.25">
      <c r="B4" s="4"/>
      <c r="C4" s="4" t="s">
        <v>7</v>
      </c>
      <c r="D4" s="18" t="s">
        <v>17</v>
      </c>
      <c r="E4" s="19"/>
      <c r="F4" s="4" t="s">
        <v>18</v>
      </c>
    </row>
    <row r="5" spans="2:8" x14ac:dyDescent="0.25">
      <c r="B5" s="4" t="s">
        <v>22</v>
      </c>
      <c r="C5" s="4">
        <v>4750</v>
      </c>
      <c r="D5" s="17"/>
      <c r="E5" s="17"/>
      <c r="F5" s="4"/>
    </row>
    <row r="6" spans="2:8" x14ac:dyDescent="0.25">
      <c r="B6" s="4" t="s">
        <v>0</v>
      </c>
      <c r="C6" s="4">
        <v>65</v>
      </c>
      <c r="D6" s="4"/>
      <c r="E6" s="4"/>
      <c r="F6" s="4"/>
    </row>
    <row r="7" spans="2:8" x14ac:dyDescent="0.25">
      <c r="B7" s="4" t="s">
        <v>1</v>
      </c>
      <c r="C7" s="4">
        <v>15</v>
      </c>
      <c r="D7" s="4"/>
      <c r="E7" s="4"/>
      <c r="F7" s="4"/>
    </row>
    <row r="8" spans="2:8" x14ac:dyDescent="0.25">
      <c r="B8" s="4" t="s">
        <v>2</v>
      </c>
      <c r="C8" s="4">
        <v>50</v>
      </c>
      <c r="D8" s="4"/>
      <c r="E8" s="4"/>
      <c r="F8" s="4"/>
    </row>
    <row r="9" spans="2:8" x14ac:dyDescent="0.25">
      <c r="B9" s="4" t="s">
        <v>3</v>
      </c>
      <c r="C9" s="4">
        <v>6</v>
      </c>
      <c r="D9" s="4"/>
      <c r="E9" s="4"/>
      <c r="F9" s="4"/>
    </row>
    <row r="10" spans="2:8" x14ac:dyDescent="0.25">
      <c r="B10" s="4" t="s">
        <v>1</v>
      </c>
      <c r="C10" s="4">
        <v>2</v>
      </c>
      <c r="D10" s="4"/>
      <c r="E10" s="4"/>
      <c r="F10" s="4"/>
    </row>
    <row r="11" spans="2:8" x14ac:dyDescent="0.25">
      <c r="B11" s="4" t="s">
        <v>2</v>
      </c>
      <c r="C11" s="4">
        <v>4</v>
      </c>
      <c r="D11" s="4"/>
      <c r="E11" s="4"/>
      <c r="F11" s="4"/>
      <c r="H11" s="12"/>
    </row>
    <row r="12" spans="2:8" x14ac:dyDescent="0.25">
      <c r="B12" s="4" t="s">
        <v>4</v>
      </c>
      <c r="C12" s="5">
        <f>C9/C6*100</f>
        <v>9.2307692307692317</v>
      </c>
      <c r="D12" s="5">
        <v>8</v>
      </c>
      <c r="E12" s="4">
        <v>10</v>
      </c>
      <c r="F12" s="4">
        <v>9</v>
      </c>
    </row>
    <row r="13" spans="2:8" x14ac:dyDescent="0.25">
      <c r="B13" s="4" t="s">
        <v>8</v>
      </c>
      <c r="C13" s="4"/>
      <c r="D13" s="4"/>
      <c r="E13" s="4"/>
      <c r="F13" s="4"/>
    </row>
    <row r="14" spans="2:8" x14ac:dyDescent="0.25">
      <c r="B14" s="4" t="s">
        <v>5</v>
      </c>
      <c r="C14" s="4">
        <v>5330</v>
      </c>
      <c r="D14" s="4"/>
      <c r="E14" s="4"/>
      <c r="F14" s="4"/>
      <c r="G14" s="3" t="s">
        <v>45</v>
      </c>
    </row>
    <row r="15" spans="2:8" x14ac:dyDescent="0.25">
      <c r="B15" s="4" t="s">
        <v>6</v>
      </c>
      <c r="C15" s="4">
        <v>16240</v>
      </c>
      <c r="D15" s="4"/>
      <c r="E15" s="4"/>
      <c r="F15" s="4"/>
      <c r="G15" s="3" t="s">
        <v>46</v>
      </c>
    </row>
    <row r="16" spans="2:8" x14ac:dyDescent="0.25">
      <c r="B16" s="4" t="s">
        <v>9</v>
      </c>
      <c r="C16" s="4"/>
      <c r="D16" s="4"/>
      <c r="E16" s="4"/>
      <c r="F16" s="4"/>
    </row>
    <row r="17" spans="2:17" x14ac:dyDescent="0.25">
      <c r="B17" s="4" t="s">
        <v>5</v>
      </c>
      <c r="C17" s="4">
        <f>C14/13</f>
        <v>410</v>
      </c>
      <c r="D17" s="6" t="s">
        <v>21</v>
      </c>
      <c r="E17" s="4">
        <v>440</v>
      </c>
      <c r="F17" s="4">
        <v>410</v>
      </c>
    </row>
    <row r="18" spans="2:17" x14ac:dyDescent="0.25">
      <c r="B18" s="4" t="s">
        <v>6</v>
      </c>
      <c r="C18" s="5">
        <f>C15/46</f>
        <v>353.04347826086956</v>
      </c>
      <c r="D18" s="4">
        <v>300</v>
      </c>
      <c r="E18" s="4">
        <v>350</v>
      </c>
      <c r="F18" s="4">
        <v>350</v>
      </c>
    </row>
    <row r="19" spans="2:17" x14ac:dyDescent="0.25">
      <c r="B19" s="4" t="s">
        <v>11</v>
      </c>
      <c r="C19" s="4">
        <v>2375</v>
      </c>
      <c r="D19" s="4"/>
      <c r="E19" s="4"/>
      <c r="F19" s="4"/>
    </row>
    <row r="20" spans="2:17" ht="27.75" customHeight="1" x14ac:dyDescent="0.25">
      <c r="B20" s="4" t="s">
        <v>10</v>
      </c>
      <c r="C20" s="4">
        <f>C19/C5</f>
        <v>0.5</v>
      </c>
      <c r="D20" s="4">
        <v>0.4</v>
      </c>
      <c r="E20" s="4">
        <v>0.5</v>
      </c>
      <c r="F20" s="4">
        <v>0.5</v>
      </c>
    </row>
    <row r="21" spans="2:17" x14ac:dyDescent="0.25">
      <c r="B21" s="7" t="s">
        <v>12</v>
      </c>
      <c r="C21" s="4">
        <v>2518</v>
      </c>
      <c r="D21" s="4"/>
      <c r="E21" s="4"/>
      <c r="F21" s="4"/>
    </row>
    <row r="22" spans="2:17" ht="28.5" customHeight="1" x14ac:dyDescent="0.25">
      <c r="B22" s="7" t="s">
        <v>13</v>
      </c>
      <c r="C22" s="9">
        <f>C21/C5</f>
        <v>0.53010526315789475</v>
      </c>
      <c r="D22" s="4">
        <v>0.5</v>
      </c>
      <c r="E22" s="4">
        <v>0.6</v>
      </c>
      <c r="F22" s="9">
        <v>0.53010526315789475</v>
      </c>
    </row>
    <row r="23" spans="2:17" x14ac:dyDescent="0.25">
      <c r="B23" s="7" t="s">
        <v>14</v>
      </c>
      <c r="C23" s="8" t="s">
        <v>19</v>
      </c>
      <c r="D23" s="9"/>
      <c r="E23" s="4"/>
      <c r="F23" s="4">
        <v>12</v>
      </c>
    </row>
    <row r="24" spans="2:17" x14ac:dyDescent="0.25">
      <c r="B24" s="4" t="s">
        <v>15</v>
      </c>
      <c r="C24" s="4" t="s">
        <v>20</v>
      </c>
      <c r="D24" s="4"/>
      <c r="E24" s="4"/>
      <c r="F24" s="4">
        <v>10</v>
      </c>
    </row>
    <row r="25" spans="2:17" x14ac:dyDescent="0.25">
      <c r="B25" s="7" t="s">
        <v>16</v>
      </c>
      <c r="C25" s="4"/>
      <c r="D25" s="4"/>
      <c r="E25" s="4"/>
      <c r="F25" s="4">
        <v>9</v>
      </c>
    </row>
    <row r="26" spans="2:17" x14ac:dyDescent="0.25">
      <c r="B26" s="7" t="s">
        <v>35</v>
      </c>
      <c r="C26" s="4">
        <v>5360</v>
      </c>
      <c r="D26" s="4"/>
      <c r="E26" s="4"/>
      <c r="F26" s="4"/>
    </row>
    <row r="27" spans="2:17" ht="30" x14ac:dyDescent="0.25">
      <c r="B27" s="7" t="s">
        <v>36</v>
      </c>
      <c r="C27" s="5">
        <f>C26/59</f>
        <v>90.847457627118644</v>
      </c>
      <c r="D27" s="4">
        <v>90</v>
      </c>
      <c r="E27" s="4">
        <v>100</v>
      </c>
      <c r="F27" s="4">
        <v>91</v>
      </c>
    </row>
    <row r="28" spans="2:17" x14ac:dyDescent="0.25">
      <c r="B28" s="4"/>
    </row>
    <row r="29" spans="2:17" x14ac:dyDescent="0.25">
      <c r="C29" s="17"/>
      <c r="D29" s="17"/>
      <c r="E29" s="17"/>
      <c r="F29" s="17"/>
      <c r="G29" s="17"/>
      <c r="H29" s="17"/>
    </row>
    <row r="30" spans="2:17" x14ac:dyDescent="0.25">
      <c r="B30" s="17" t="s">
        <v>44</v>
      </c>
      <c r="C30" s="20" t="s">
        <v>31</v>
      </c>
      <c r="D30" s="21"/>
      <c r="E30" s="21"/>
      <c r="F30" s="21"/>
      <c r="G30" s="21"/>
      <c r="H30" s="22"/>
    </row>
    <row r="31" spans="2:17" x14ac:dyDescent="0.25">
      <c r="B31" s="17"/>
      <c r="C31" s="4">
        <v>1</v>
      </c>
      <c r="D31" s="4">
        <v>2</v>
      </c>
      <c r="E31" s="4">
        <v>3</v>
      </c>
      <c r="F31" s="4">
        <v>4</v>
      </c>
      <c r="G31" s="4">
        <v>5</v>
      </c>
      <c r="H31" s="4">
        <v>6</v>
      </c>
      <c r="J31" s="13"/>
      <c r="K31" s="13"/>
      <c r="L31" s="13"/>
      <c r="M31" s="13"/>
      <c r="N31" s="13"/>
      <c r="O31" s="13"/>
      <c r="P31" s="13"/>
      <c r="Q31" s="13"/>
    </row>
    <row r="32" spans="2:17" x14ac:dyDescent="0.25">
      <c r="B32" s="10" t="s">
        <v>32</v>
      </c>
      <c r="C32" s="4"/>
      <c r="D32" s="4"/>
      <c r="E32" s="4"/>
      <c r="F32" s="4"/>
      <c r="G32" s="4"/>
      <c r="H32" s="4"/>
      <c r="J32" s="13"/>
      <c r="K32" s="13"/>
      <c r="L32" s="13"/>
      <c r="M32" s="13"/>
      <c r="N32" s="13"/>
      <c r="O32" s="13"/>
      <c r="P32" s="14"/>
      <c r="Q32" s="13"/>
    </row>
    <row r="33" spans="2:17" x14ac:dyDescent="0.25">
      <c r="B33" s="4" t="s">
        <v>23</v>
      </c>
      <c r="C33" s="4">
        <f>C7*F17*12</f>
        <v>73800</v>
      </c>
      <c r="D33" s="4">
        <f t="shared" ref="D33:H35" si="0">C33*1.02</f>
        <v>75276</v>
      </c>
      <c r="E33" s="5">
        <f t="shared" si="0"/>
        <v>76781.52</v>
      </c>
      <c r="F33" s="5">
        <f t="shared" si="0"/>
        <v>78317.150399999999</v>
      </c>
      <c r="G33" s="5">
        <f t="shared" si="0"/>
        <v>79883.493407999995</v>
      </c>
      <c r="H33" s="5">
        <f t="shared" si="0"/>
        <v>81481.16327615999</v>
      </c>
      <c r="J33" s="13"/>
      <c r="K33" s="13"/>
      <c r="L33" s="13"/>
      <c r="M33" s="15"/>
      <c r="N33" s="15"/>
      <c r="O33" s="15"/>
      <c r="P33" s="15"/>
      <c r="Q33" s="13"/>
    </row>
    <row r="34" spans="2:17" x14ac:dyDescent="0.25">
      <c r="B34" s="4" t="s">
        <v>24</v>
      </c>
      <c r="C34" s="4">
        <f>C8*F18*12</f>
        <v>210000</v>
      </c>
      <c r="D34" s="4">
        <f t="shared" si="0"/>
        <v>214200</v>
      </c>
      <c r="E34" s="5">
        <f t="shared" si="0"/>
        <v>218484</v>
      </c>
      <c r="F34" s="5">
        <f t="shared" si="0"/>
        <v>222853.68</v>
      </c>
      <c r="G34" s="5">
        <f t="shared" si="0"/>
        <v>227310.7536</v>
      </c>
      <c r="H34" s="5">
        <f t="shared" si="0"/>
        <v>231856.96867199999</v>
      </c>
      <c r="J34" s="13"/>
      <c r="K34" s="13"/>
      <c r="L34" s="13"/>
      <c r="M34" s="13"/>
      <c r="N34" s="15"/>
      <c r="O34" s="15"/>
      <c r="P34" s="13"/>
      <c r="Q34" s="13"/>
    </row>
    <row r="35" spans="2:17" x14ac:dyDescent="0.25">
      <c r="B35" s="4" t="s">
        <v>25</v>
      </c>
      <c r="C35" s="4">
        <f>65*F27*12</f>
        <v>70980</v>
      </c>
      <c r="D35" s="5">
        <f t="shared" si="0"/>
        <v>72399.600000000006</v>
      </c>
      <c r="E35" s="5">
        <f t="shared" si="0"/>
        <v>73847.592000000004</v>
      </c>
      <c r="F35" s="5">
        <f t="shared" si="0"/>
        <v>75324.543839999998</v>
      </c>
      <c r="G35" s="5">
        <f t="shared" si="0"/>
        <v>76831.034716800001</v>
      </c>
      <c r="H35" s="5">
        <f t="shared" si="0"/>
        <v>78367.655411136002</v>
      </c>
      <c r="J35" s="13"/>
      <c r="K35" s="13"/>
      <c r="L35" s="15"/>
      <c r="M35" s="15"/>
      <c r="N35" s="15"/>
      <c r="O35" s="15"/>
      <c r="P35" s="15"/>
      <c r="Q35" s="13"/>
    </row>
    <row r="36" spans="2:17" x14ac:dyDescent="0.25">
      <c r="B36" s="4" t="s">
        <v>26</v>
      </c>
      <c r="C36" s="4">
        <f t="shared" ref="C36:H36" si="1">SUM(C33:C35)</f>
        <v>354780</v>
      </c>
      <c r="D36" s="5">
        <f t="shared" si="1"/>
        <v>361875.6</v>
      </c>
      <c r="E36" s="5">
        <f t="shared" si="1"/>
        <v>369113.11200000002</v>
      </c>
      <c r="F36" s="5">
        <f t="shared" si="1"/>
        <v>376495.37423999998</v>
      </c>
      <c r="G36" s="5">
        <f t="shared" si="1"/>
        <v>384025.28172480001</v>
      </c>
      <c r="H36" s="5">
        <f t="shared" si="1"/>
        <v>391705.78735929599</v>
      </c>
      <c r="J36" s="13"/>
      <c r="K36" s="13"/>
      <c r="L36" s="15"/>
      <c r="M36" s="15"/>
      <c r="N36" s="15"/>
      <c r="O36" s="15"/>
      <c r="P36" s="15"/>
      <c r="Q36" s="13"/>
    </row>
    <row r="37" spans="2:17" x14ac:dyDescent="0.25">
      <c r="B37" s="4" t="s">
        <v>48</v>
      </c>
      <c r="C37" s="5">
        <f t="shared" ref="C37:H37" si="2">C36*0.09</f>
        <v>31930.199999999997</v>
      </c>
      <c r="D37" s="5">
        <f t="shared" si="2"/>
        <v>32568.803999999996</v>
      </c>
      <c r="E37" s="5">
        <f t="shared" si="2"/>
        <v>33220.180079999998</v>
      </c>
      <c r="F37" s="5">
        <f t="shared" si="2"/>
        <v>33884.583681599994</v>
      </c>
      <c r="G37" s="5">
        <f t="shared" si="2"/>
        <v>34562.275355231999</v>
      </c>
      <c r="H37" s="5">
        <f t="shared" si="2"/>
        <v>35253.520862336642</v>
      </c>
      <c r="J37" s="13"/>
      <c r="K37" s="15"/>
      <c r="L37" s="15"/>
      <c r="M37" s="15"/>
      <c r="N37" s="15"/>
      <c r="O37" s="15"/>
      <c r="P37" s="15"/>
      <c r="Q37" s="13"/>
    </row>
    <row r="38" spans="2:17" x14ac:dyDescent="0.25">
      <c r="B38" s="4" t="s">
        <v>27</v>
      </c>
      <c r="C38" s="5">
        <f t="shared" ref="C38:H38" si="3">C36-C37</f>
        <v>322849.8</v>
      </c>
      <c r="D38" s="5">
        <f t="shared" si="3"/>
        <v>329306.79599999997</v>
      </c>
      <c r="E38" s="5">
        <f t="shared" si="3"/>
        <v>335892.93192</v>
      </c>
      <c r="F38" s="5">
        <f t="shared" si="3"/>
        <v>342610.79055839998</v>
      </c>
      <c r="G38" s="5">
        <f t="shared" si="3"/>
        <v>349463.006369568</v>
      </c>
      <c r="H38" s="5">
        <f t="shared" si="3"/>
        <v>356452.26649695938</v>
      </c>
      <c r="J38" s="13"/>
      <c r="K38" s="15"/>
      <c r="L38" s="15"/>
      <c r="M38" s="15"/>
      <c r="N38" s="15"/>
      <c r="O38" s="15"/>
      <c r="P38" s="15"/>
      <c r="Q38" s="13"/>
    </row>
    <row r="39" spans="2:17" x14ac:dyDescent="0.25">
      <c r="B39" s="4" t="s">
        <v>33</v>
      </c>
      <c r="C39" s="4">
        <f>C5*F20*12</f>
        <v>28500</v>
      </c>
      <c r="D39" s="4">
        <f t="shared" ref="D39:H40" si="4">C39*1.02</f>
        <v>29070</v>
      </c>
      <c r="E39" s="5">
        <f t="shared" si="4"/>
        <v>29651.4</v>
      </c>
      <c r="F39" s="5">
        <f t="shared" si="4"/>
        <v>30244.428000000004</v>
      </c>
      <c r="G39" s="5">
        <f t="shared" si="4"/>
        <v>30849.316560000003</v>
      </c>
      <c r="H39" s="5">
        <f t="shared" si="4"/>
        <v>31466.302891200005</v>
      </c>
      <c r="J39" s="13"/>
      <c r="K39" s="13"/>
      <c r="L39" s="13"/>
      <c r="M39" s="15"/>
      <c r="N39" s="15"/>
      <c r="O39" s="15"/>
      <c r="P39" s="15"/>
      <c r="Q39" s="13"/>
    </row>
    <row r="40" spans="2:17" x14ac:dyDescent="0.25">
      <c r="B40" s="4" t="s">
        <v>34</v>
      </c>
      <c r="C40" s="4">
        <f>C5*F22*12</f>
        <v>30216</v>
      </c>
      <c r="D40" s="5">
        <f t="shared" si="4"/>
        <v>30820.32</v>
      </c>
      <c r="E40" s="5">
        <f t="shared" si="4"/>
        <v>31436.7264</v>
      </c>
      <c r="F40" s="5">
        <f t="shared" si="4"/>
        <v>32065.460928</v>
      </c>
      <c r="G40" s="5">
        <f t="shared" si="4"/>
        <v>32706.77014656</v>
      </c>
      <c r="H40" s="5">
        <f t="shared" si="4"/>
        <v>33360.905549491203</v>
      </c>
      <c r="J40" s="13"/>
      <c r="K40" s="13"/>
      <c r="L40" s="15"/>
      <c r="M40" s="15"/>
      <c r="N40" s="15"/>
      <c r="O40" s="15"/>
      <c r="P40" s="15"/>
      <c r="Q40" s="13"/>
    </row>
    <row r="41" spans="2:17" ht="28.5" customHeight="1" x14ac:dyDescent="0.25">
      <c r="B41" s="4" t="s">
        <v>28</v>
      </c>
      <c r="C41" s="4">
        <v>3600</v>
      </c>
      <c r="D41" s="4">
        <v>3600</v>
      </c>
      <c r="E41" s="4">
        <v>3600</v>
      </c>
      <c r="F41" s="4">
        <v>3600</v>
      </c>
      <c r="G41" s="4">
        <v>3600</v>
      </c>
      <c r="H41" s="4">
        <v>3600</v>
      </c>
      <c r="J41" s="13"/>
      <c r="K41" s="13"/>
      <c r="L41" s="13"/>
      <c r="M41" s="13"/>
      <c r="N41" s="13"/>
      <c r="O41" s="13"/>
      <c r="P41" s="13"/>
      <c r="Q41" s="13"/>
    </row>
    <row r="42" spans="2:17" ht="30" x14ac:dyDescent="0.25">
      <c r="B42" s="7" t="s">
        <v>29</v>
      </c>
      <c r="C42" s="4">
        <f t="shared" ref="C42:H42" si="5">SUM(C39:C41)</f>
        <v>62316</v>
      </c>
      <c r="D42" s="5">
        <f t="shared" si="5"/>
        <v>63490.32</v>
      </c>
      <c r="E42" s="5">
        <f t="shared" si="5"/>
        <v>64688.126400000001</v>
      </c>
      <c r="F42" s="5">
        <f t="shared" si="5"/>
        <v>65909.888928</v>
      </c>
      <c r="G42" s="5">
        <f t="shared" si="5"/>
        <v>67156.086706560003</v>
      </c>
      <c r="H42" s="5">
        <f t="shared" si="5"/>
        <v>68427.208440691204</v>
      </c>
      <c r="J42" s="16"/>
      <c r="K42" s="13"/>
      <c r="L42" s="15"/>
      <c r="M42" s="15"/>
      <c r="N42" s="15"/>
      <c r="O42" s="15"/>
      <c r="P42" s="15"/>
      <c r="Q42" s="13"/>
    </row>
    <row r="43" spans="2:17" x14ac:dyDescent="0.25">
      <c r="B43" s="4" t="s">
        <v>30</v>
      </c>
      <c r="C43" s="5">
        <f t="shared" ref="C43:H43" si="6">C38-C42</f>
        <v>260533.8</v>
      </c>
      <c r="D43" s="5">
        <f t="shared" si="6"/>
        <v>265816.47599999997</v>
      </c>
      <c r="E43" s="5">
        <f t="shared" si="6"/>
        <v>271204.80551999999</v>
      </c>
      <c r="F43" s="5">
        <f t="shared" si="6"/>
        <v>276700.90163039998</v>
      </c>
      <c r="G43" s="5">
        <f t="shared" si="6"/>
        <v>282306.91966300801</v>
      </c>
      <c r="H43" s="5">
        <f t="shared" si="6"/>
        <v>288025.05805626814</v>
      </c>
      <c r="J43" s="13"/>
      <c r="K43" s="15"/>
      <c r="L43" s="15"/>
      <c r="M43" s="15"/>
      <c r="N43" s="15"/>
      <c r="O43" s="15"/>
      <c r="P43" s="15"/>
      <c r="Q43" s="13"/>
    </row>
    <row r="44" spans="2:17" x14ac:dyDescent="0.25">
      <c r="B44" s="11" t="s">
        <v>40</v>
      </c>
      <c r="C44" s="4"/>
      <c r="D44" s="4"/>
      <c r="E44" s="4"/>
      <c r="F44" s="4"/>
      <c r="G44" s="5">
        <f>G43+C49</f>
        <v>3418579.7740534833</v>
      </c>
      <c r="J44" s="13"/>
      <c r="K44" s="13"/>
      <c r="L44" s="13"/>
      <c r="M44" s="13"/>
      <c r="N44" s="13"/>
      <c r="O44" s="15"/>
      <c r="P44" s="13"/>
      <c r="Q44" s="13"/>
    </row>
    <row r="45" spans="2:17" x14ac:dyDescent="0.25">
      <c r="J45" s="13"/>
      <c r="K45" s="13"/>
      <c r="L45" s="13"/>
      <c r="M45" s="13"/>
      <c r="N45" s="13"/>
      <c r="O45" s="13"/>
      <c r="P45" s="13"/>
      <c r="Q45" s="13"/>
    </row>
    <row r="46" spans="2:17" x14ac:dyDescent="0.25">
      <c r="B46" s="4" t="s">
        <v>37</v>
      </c>
      <c r="C46" s="4"/>
      <c r="J46" s="13"/>
      <c r="K46" s="13"/>
      <c r="L46" s="13"/>
      <c r="M46" s="13"/>
      <c r="N46" s="13"/>
      <c r="O46" s="13"/>
      <c r="P46" s="13"/>
      <c r="Q46" s="13"/>
    </row>
    <row r="47" spans="2:17" x14ac:dyDescent="0.25">
      <c r="B47" s="4" t="s">
        <v>38</v>
      </c>
      <c r="C47" s="5">
        <f>H43/0.09</f>
        <v>3200278.4228474237</v>
      </c>
      <c r="J47" s="13"/>
      <c r="K47" s="15"/>
      <c r="L47" s="13"/>
      <c r="M47" s="13"/>
      <c r="N47" s="13"/>
      <c r="O47" s="13"/>
      <c r="P47" s="13"/>
      <c r="Q47" s="13"/>
    </row>
    <row r="48" spans="2:17" x14ac:dyDescent="0.25">
      <c r="B48" s="4" t="s">
        <v>47</v>
      </c>
      <c r="C48" s="5">
        <f>C47*0.02</f>
        <v>64005.568456948473</v>
      </c>
      <c r="J48" s="13"/>
      <c r="K48" s="15"/>
      <c r="L48" s="13"/>
      <c r="M48" s="13"/>
      <c r="N48" s="13"/>
      <c r="O48" s="13"/>
      <c r="P48" s="13"/>
      <c r="Q48" s="13"/>
    </row>
    <row r="49" spans="2:17" x14ac:dyDescent="0.25">
      <c r="B49" s="4" t="s">
        <v>39</v>
      </c>
      <c r="C49" s="5">
        <f>C47-C48</f>
        <v>3136272.8543904754</v>
      </c>
      <c r="J49" s="13"/>
      <c r="K49" s="15"/>
      <c r="L49" s="13"/>
      <c r="M49" s="13"/>
      <c r="N49" s="13"/>
      <c r="O49" s="13"/>
      <c r="P49" s="13"/>
      <c r="Q49" s="13"/>
    </row>
    <row r="50" spans="2:17" x14ac:dyDescent="0.25">
      <c r="J50" s="13"/>
      <c r="K50" s="13"/>
      <c r="L50" s="13"/>
      <c r="M50" s="13"/>
      <c r="N50" s="13"/>
      <c r="O50" s="13"/>
      <c r="P50" s="13"/>
      <c r="Q50" s="13"/>
    </row>
    <row r="51" spans="2:17" ht="27.75" customHeight="1" x14ac:dyDescent="0.25">
      <c r="B51" s="1" t="s">
        <v>41</v>
      </c>
      <c r="C51" s="2">
        <f>NPV(12%,C43,D43,E43,F43,G44)</f>
        <v>2753207.3526977184</v>
      </c>
      <c r="K51" s="2"/>
    </row>
    <row r="52" spans="2:17" x14ac:dyDescent="0.25">
      <c r="B52" t="s">
        <v>42</v>
      </c>
      <c r="C52">
        <v>2750000</v>
      </c>
    </row>
    <row r="54" spans="2:17" ht="30" customHeight="1" x14ac:dyDescent="0.25">
      <c r="B54" s="1" t="s">
        <v>43</v>
      </c>
      <c r="C54">
        <f>C43/0.1</f>
        <v>2605337.9999999995</v>
      </c>
    </row>
    <row r="55" spans="2:17" x14ac:dyDescent="0.25">
      <c r="B55" t="s">
        <v>42</v>
      </c>
      <c r="C55">
        <v>2610000</v>
      </c>
    </row>
  </sheetData>
  <mergeCells count="5">
    <mergeCell ref="D5:E5"/>
    <mergeCell ref="D4:E4"/>
    <mergeCell ref="C29:H29"/>
    <mergeCell ref="B30:B31"/>
    <mergeCell ref="C30:H3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Tallinn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 Kolbre</dc:creator>
  <cp:lastModifiedBy>Ene Kolbre</cp:lastModifiedBy>
  <cp:lastPrinted>2013-11-29T07:35:15Z</cp:lastPrinted>
  <dcterms:created xsi:type="dcterms:W3CDTF">2013-11-07T14:26:23Z</dcterms:created>
  <dcterms:modified xsi:type="dcterms:W3CDTF">2013-11-29T07:35:56Z</dcterms:modified>
</cp:coreProperties>
</file>