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6" windowHeight="9480" activeTab="0"/>
  </bookViews>
  <sheets>
    <sheet name="Lahendus" sheetId="1" r:id="rId1"/>
  </sheets>
  <definedNames/>
  <calcPr fullCalcOnLoad="1"/>
</workbook>
</file>

<file path=xl/sharedStrings.xml><?xml version="1.0" encoding="utf-8"?>
<sst xmlns="http://schemas.openxmlformats.org/spreadsheetml/2006/main" count="125" uniqueCount="101">
  <si>
    <t>Nr</t>
  </si>
  <si>
    <t>Tehingu aeg</t>
  </si>
  <si>
    <t>Kommentaar</t>
  </si>
  <si>
    <t>Võrdlusühiku valik</t>
  </si>
  <si>
    <t>Võrdluselementide valik</t>
  </si>
  <si>
    <t>Ajaline kohandus, %</t>
  </si>
  <si>
    <t>Võrdlus</t>
  </si>
  <si>
    <t>halvem</t>
  </si>
  <si>
    <t>sama</t>
  </si>
  <si>
    <t>Kohandus</t>
  </si>
  <si>
    <t>Summaarne kohandus, %</t>
  </si>
  <si>
    <t>Kohanduste absoluutväärtuste summa</t>
  </si>
  <si>
    <t>Kohanduste absoluutväärtuste summa on leitud kõikide kohanduste (sh. ajalise kohanduse) absoluutväärtuste summana</t>
  </si>
  <si>
    <t>Kaalud</t>
  </si>
  <si>
    <t>Kaalutud keskmise kohandatud tehingu hinna leidmiseks liidame kokku kaalutud tehingu hinnad</t>
  </si>
  <si>
    <t>Parim kasutus</t>
  </si>
  <si>
    <t>Kommentaarid ja selgitused</t>
  </si>
  <si>
    <t>Kommentaarid</t>
  </si>
  <si>
    <t>Võrdlustehinguks mittesobivuse põhjendus</t>
  </si>
  <si>
    <t>Alljärgnevas tabelis on toodud võrdlustehingute valiku põhjendused:</t>
  </si>
  <si>
    <t>samaväärne</t>
  </si>
  <si>
    <t>NB! Tegemist on vaid näitega ühest võimalikust lahenduskäigust!</t>
  </si>
  <si>
    <t>Hindamistulemus</t>
  </si>
  <si>
    <t>Näitaja</t>
  </si>
  <si>
    <t>Võrdluselementideks on lisaks tehingu ajale tulenevalt hinnatava vara iseloomust esitatud algandmete põhjal valitud:</t>
  </si>
  <si>
    <t>Hinnatav vara</t>
  </si>
  <si>
    <r>
      <t xml:space="preserve">Tehingu hind, </t>
    </r>
    <r>
      <rPr>
        <sz val="10"/>
        <rFont val="Calibri"/>
        <family val="2"/>
      </rPr>
      <t>€</t>
    </r>
  </si>
  <si>
    <t>Ajaline kohandus, €</t>
  </si>
  <si>
    <t>Ajaldatud tehingu hind, €</t>
  </si>
  <si>
    <t>Lõpptulemuse leidmisel kasutatakse kaalutud keskmist, kuna võrreldes aritmeetilise keskmisega annab see täpsema tulemuse (võimalik on parandada kohandamisel tekkivat ebatäpsust).</t>
  </si>
  <si>
    <t>Hinnatud turuväärtus ei sisalda käibemaksu.</t>
  </si>
  <si>
    <t>Kuna turuosalised teevad enda otsuseid arenduspotentsiaaliga kinnistute puhul lähtuvalt ehitusõiguse SBP-le taandatud tehingu hinnast, siis on võrdlusühikuks valitud tehingu hind taandatuna ehitusõiguse suletud brutopinnale.</t>
  </si>
  <si>
    <r>
      <t>Ajaldatud tehingu hind €/m</t>
    </r>
    <r>
      <rPr>
        <b/>
        <sz val="10"/>
        <color indexed="8"/>
        <rFont val="Calibri"/>
        <family val="2"/>
      </rPr>
      <t>²</t>
    </r>
    <r>
      <rPr>
        <b/>
        <sz val="10"/>
        <color indexed="8"/>
        <rFont val="Arial"/>
        <family val="2"/>
      </rPr>
      <t>SBP</t>
    </r>
  </si>
  <si>
    <r>
      <t>Hoonestuse max SBP, m</t>
    </r>
    <r>
      <rPr>
        <sz val="10"/>
        <rFont val="Calibri"/>
        <family val="2"/>
      </rPr>
      <t>²</t>
    </r>
  </si>
  <si>
    <t>olemas</t>
  </si>
  <si>
    <t>puudub</t>
  </si>
  <si>
    <t>Kaalutud keskmine kohandatud tehingu hind, €/m²SBP</t>
  </si>
  <si>
    <t>Summaarne kohandus, €/m²SBP</t>
  </si>
  <si>
    <t>Kohandatud tehingu hind, €/m²SBP</t>
  </si>
  <si>
    <t>Kaalutud tehingu hinnad, €/m²SBP</t>
  </si>
  <si>
    <t>Hindamistulemuse võrdlus võrdlustehingute kohandatud tehingute hindadega (pinnaühiku arvestuses)</t>
  </si>
  <si>
    <t>Võrdlustehingute aritmeetiline keskmine kohandatud tehingu hind, €/m²SBP</t>
  </si>
  <si>
    <t>Võrdlustehingute mediaankeskmine kohandatud tehingu hind, €/m²SBP</t>
  </si>
  <si>
    <t>Võrdlustehingute valik</t>
  </si>
  <si>
    <t>Kuna on teada, et arenduspotentsiaaliga kinnistute turg on madala efektiivsusega, siis on käesoleva hindamise täpsusasete madalam kui see on elukondliku kinnisvara puhul (+/- 10%).</t>
  </si>
  <si>
    <t>Arvestades teadaolevat informatsiooni (asukohta väljakujunenud ja kõrgelt hinnatud Südalinna segahoonestuse piirkonnas, detailplaneeringu järgset maakasutuse otstarvet (äri- ja elamumaa) ja kehtestatud detailplaneeringut), on  hinnatava vara parimaks kasutuseks olemasoleva hoonestuse lammutamine ja kinnistu hoonestamine valdavalt elamuotstarbelise hoonestusega (äripindadega korterelamu).</t>
  </si>
  <si>
    <t xml:space="preserve">Olemasolevad turutasemel üürilepingud ei mõjuta hinnatava vara turuväärtust, kuna tähtajatut üürilepingut on võimalik lõpetada igal ajal teatates sellest ette 3 kuud, </t>
  </si>
  <si>
    <t xml:space="preserve">mis on lühem, kui analoogsete varade tavapärane müügiperiood viimaste aastate jooksul (6-12 kuud) </t>
  </si>
  <si>
    <t>Üürilepingud</t>
  </si>
  <si>
    <r>
      <t xml:space="preserve">Turuväärtuse hindamine, </t>
    </r>
    <r>
      <rPr>
        <u val="single"/>
        <sz val="11"/>
        <rFont val="Arial"/>
        <family val="2"/>
      </rPr>
      <t>NB! Väärtuse kuupäevaks on 04.04.2018</t>
    </r>
  </si>
  <si>
    <t>1) Ehitusõiguse SBP suurus</t>
  </si>
  <si>
    <t>4) Liitumised tehnovõrkudega</t>
  </si>
  <si>
    <t>2) Ehitusloa olemasolu</t>
  </si>
  <si>
    <t>3) Maakasutuse sihtotstarve</t>
  </si>
  <si>
    <t xml:space="preserve">Teisi parameetreid ei ole võrdluselementidena vaadeldud, kuna vastavalt lähteandmetele ei oma need turuväärtuse kujunemisel tähtsust või on hinnatava varaga sarnased. </t>
  </si>
  <si>
    <t xml:space="preserve"> </t>
  </si>
  <si>
    <t>Ehitusluba</t>
  </si>
  <si>
    <t>Maakasutuse otatarve</t>
  </si>
  <si>
    <t>Liitumised tehnovõrkudega</t>
  </si>
  <si>
    <t>Krundi pindala, m²</t>
  </si>
  <si>
    <t>Max täisehitus</t>
  </si>
  <si>
    <t>Max korruselisus</t>
  </si>
  <si>
    <t>Võrdlustehing nr. 3</t>
  </si>
  <si>
    <t>Võrdlustehing nr.  7</t>
  </si>
  <si>
    <t>Võrdlustehing nr. 9</t>
  </si>
  <si>
    <t>märts 18</t>
  </si>
  <si>
    <t>august 17</t>
  </si>
  <si>
    <t>jaanuar 18</t>
  </si>
  <si>
    <t>hinnad on vahepeal tõusnud</t>
  </si>
  <si>
    <t>hinnad on mõnevõrra tõusnud, kuid arvestades käesolevas hinnangus nõutud täpsust, võib turusituatsiooni pidada samaväärseks</t>
  </si>
  <si>
    <t xml:space="preserve">2017.a. II ja III kvartalis tõusid hoonestamata ja/või arenduspotentsiaaliga maade hinnad kokku 5%. Alates 2017.a. oktoobrist on kahe järgmise kvartali jooksul antud varade hinnad tõusnud kokku ca 10%. 
</t>
  </si>
  <si>
    <t>Kõikidel võrdlustehingutel võtame aluskes käibemaksuta tehingu hinna (KM on lahutatud tehingutel 7 ja 9); NB! 9. varal on tehingu hinnale (käibemaksuta) liidetud reostuse likvideerimisega kaasnev kulu (käibemaksuta), kuna see tuli tasuda kinnistu ostjal.</t>
  </si>
  <si>
    <t>väiksem, ühikuhind kõrgem</t>
  </si>
  <si>
    <t>suurem, ühikuhind madalam</t>
  </si>
  <si>
    <t>Ehitusõigusega kinnistute puhul kehtib tehinguhindade kujunemisel mastaabiefekt: hoone SBP on 0 – 3 000 m²: ühikuhind 5% kõrgem, hoone SBP on 3 001  – 5 500 m² puhul on tegemist optimaalse suurusega hoonestusega ja hoone SBP on 5 501 – 10 000 m²: ühikuhind 5% madalam võrreldes optimaalsega</t>
  </si>
  <si>
    <t>Juhul kui kinnistule on planeeringujärgse hoonestuse rajamiseks väljastatud ehitusluba, siis tõstab see kinnistu turuväärtust 10%.</t>
  </si>
  <si>
    <t>parem</t>
  </si>
  <si>
    <t>Valdavas osas (vähemalt 80%) elamumaa sihtotstarbega kinnistute hinnad on vaadeldavas piirkonnas 10% kõrgema hinnatasemega kui ainult ärimaa otstarbega kinnistud. Segakasutusega (elamumaa osakaal vahemikus 20% - 80%) kinnistute hinnad on 5% kõrgemad võrreldes ärimaaga.</t>
  </si>
  <si>
    <t>ärimaa</t>
  </si>
  <si>
    <t>E 50%/Ä50%</t>
  </si>
  <si>
    <t>tasumata</t>
  </si>
  <si>
    <t>tasutud</t>
  </si>
  <si>
    <t>Kuna kinnistul paikneb hindamise hetkel garaaž, mille lammutuskulu on ilma km-ta 12 500 eurot, kuid võrdlustehingutel hoonestus puudub, siis lahutame saadud tulemusest veel hoone lammutamisega seotud turutasemele vastava kulu:</t>
  </si>
  <si>
    <t>Sarnaste varade likviisdus on madal ja keskmine müügiperiood 6 kuni 12 kuud.</t>
  </si>
  <si>
    <t>Ei ole vaba turu tingimustes tehtud tehing - ostjaks on erihuvidega isik.</t>
  </si>
  <si>
    <t>SOBIB</t>
  </si>
  <si>
    <t>Ajaliselt liiga vana tehing.</t>
  </si>
  <si>
    <t>Tegemist ei ole vaba turu tingimustes müüdud kinnistuga.</t>
  </si>
  <si>
    <t>Sotsiaalmaa, liiga erinev tehing</t>
  </si>
  <si>
    <t>Ei ole vaba turu tingimustes tehtud tehing - ostja ja müüja on omavahel seotud.</t>
  </si>
  <si>
    <t>Võttes arvesse hinnatava vara parimat kasutust, liiga erinev vara.</t>
  </si>
  <si>
    <t>Tegemist ei ole vaba turu tingimustes müüdud kinnistuga (enampakkumine).</t>
  </si>
  <si>
    <t>E 90% /Ä 10%</t>
  </si>
  <si>
    <t>E 80%/Ä20%</t>
  </si>
  <si>
    <t>Võttes arvesse hinnatava vara parimat kasutust, liiga erinev tehing ning ajaliselt liiga vana</t>
  </si>
  <si>
    <t>Ilma vee, kanalisatsiooni ja elektritrassidega liitumislepinguteta kruntide hinnad on 5% võrra madalamad kui kinnistutel, milledel eelnimetatud liitumislepingud on olemas ja tasutud. Kohanduse tegemisel on lähtutud konservatiivsuse põhimõttest ja arvestatud EVS 875 nõutud täpsust.</t>
  </si>
  <si>
    <t xml:space="preserve">Kaalude andmisel on suurim kaal antud võrdlusobjektile nr. 7, sest seda on kohandtud kõige vähem, väikseim kaal on antud esimesele võrdlusobjektile, sest seda on kohandatud kõige enam. </t>
  </si>
  <si>
    <t>Hinnatava vara turuväärtus avaldub lubatud ehitusõiguse suletud brutopinna ja kaalutud keskmise kohandatud pinnaühiku hinna korrutisena:</t>
  </si>
  <si>
    <t>Hinnatava vara turuväärtus on väärtuse kuupäeval: 585 877 eurot ehk ümardatult 590 000 eurot (126 €/m² taandatuna ehitusõiguse SBP-le).</t>
  </si>
  <si>
    <r>
      <t xml:space="preserve">Turuväärtus / tehingu hind, </t>
    </r>
    <r>
      <rPr>
        <sz val="10"/>
        <rFont val="Calibri"/>
        <family val="2"/>
      </rPr>
      <t>€</t>
    </r>
  </si>
  <si>
    <t xml:space="preserve">Hinnatava vara turuväärtus taandatuna ehitusõiguse pindalale on võrreldav võrdlustehingute aritmeetilise ja mediaankeskmise kohandatud tehingu hinnaga.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</si>
</sst>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00"/>
    <numFmt numFmtId="177" formatCode="#,##0.000000000"/>
    <numFmt numFmtId="178" formatCode="0.000000"/>
    <numFmt numFmtId="179" formatCode="#,##0.0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#,##0\ &quot;€&quot;"/>
    <numFmt numFmtId="184" formatCode="[$-425]d\.\ mmmm\ yyyy&quot;. a.&quot;"/>
    <numFmt numFmtId="185" formatCode="dd\.mm\.yy;@"/>
    <numFmt numFmtId="186" formatCode="[$-425]dddd\,\ d\.\ mmmm\ yyyy"/>
    <numFmt numFmtId="187" formatCode="0.00000"/>
    <numFmt numFmtId="188" formatCode="0.0000"/>
    <numFmt numFmtId="189" formatCode="0.000"/>
    <numFmt numFmtId="190" formatCode="0.0%"/>
    <numFmt numFmtId="191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sz val="11"/>
      <color indexed="10"/>
      <name val="Calibri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2" borderId="1" applyNumberFormat="0" applyAlignment="0" applyProtection="0"/>
    <xf numFmtId="0" fontId="45" fillId="32" borderId="6" applyNumberFormat="0" applyAlignment="0" applyProtection="0"/>
    <xf numFmtId="0" fontId="12" fillId="0" borderId="7" applyNumberFormat="0" applyFill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" fillId="3" borderId="8" applyNumberFormat="0" applyFont="0" applyAlignment="0" applyProtection="0"/>
    <xf numFmtId="0" fontId="14" fillId="2" borderId="9" applyNumberFormat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9" borderId="13" applyNumberFormat="0" applyAlignment="0" applyProtection="0"/>
    <xf numFmtId="0" fontId="15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51" fillId="40" borderId="15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21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2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 vertical="center"/>
    </xf>
    <xf numFmtId="0" fontId="23" fillId="0" borderId="18" xfId="0" applyFont="1" applyFill="1" applyBorder="1" applyAlignment="1">
      <alignment/>
    </xf>
    <xf numFmtId="0" fontId="23" fillId="2" borderId="19" xfId="0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9" fontId="23" fillId="0" borderId="19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wrapText="1"/>
    </xf>
    <xf numFmtId="17" fontId="19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16" fontId="20" fillId="0" borderId="0" xfId="0" applyNumberFormat="1" applyFont="1" applyBorder="1" applyAlignment="1">
      <alignment horizontal="right" wrapText="1"/>
    </xf>
    <xf numFmtId="0" fontId="0" fillId="0" borderId="19" xfId="0" applyFont="1" applyFill="1" applyBorder="1" applyAlignment="1">
      <alignment/>
    </xf>
    <xf numFmtId="3" fontId="25" fillId="0" borderId="19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wrapText="1"/>
    </xf>
    <xf numFmtId="9" fontId="25" fillId="0" borderId="19" xfId="0" applyNumberFormat="1" applyFont="1" applyFill="1" applyBorder="1" applyAlignment="1">
      <alignment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17" fontId="19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9" fontId="23" fillId="0" borderId="19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183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 horizontal="right"/>
    </xf>
    <xf numFmtId="0" fontId="23" fillId="0" borderId="19" xfId="0" applyFont="1" applyFill="1" applyBorder="1" applyAlignment="1">
      <alignment horizontal="center" wrapText="1"/>
    </xf>
    <xf numFmtId="2" fontId="0" fillId="0" borderId="19" xfId="0" applyNumberFormat="1" applyFill="1" applyBorder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3" fontId="0" fillId="0" borderId="19" xfId="0" applyNumberFormat="1" applyFill="1" applyBorder="1" applyAlignment="1">
      <alignment horizontal="left"/>
    </xf>
    <xf numFmtId="9" fontId="0" fillId="0" borderId="19" xfId="0" applyNumberFormat="1" applyFill="1" applyBorder="1" applyAlignment="1">
      <alignment horizontal="left"/>
    </xf>
    <xf numFmtId="3" fontId="25" fillId="0" borderId="19" xfId="0" applyNumberFormat="1" applyFont="1" applyFill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26" fillId="0" borderId="19" xfId="0" applyNumberFormat="1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179" fontId="26" fillId="0" borderId="21" xfId="0" applyNumberFormat="1" applyFont="1" applyFill="1" applyBorder="1" applyAlignment="1">
      <alignment/>
    </xf>
    <xf numFmtId="0" fontId="26" fillId="0" borderId="0" xfId="0" applyFont="1" applyAlignment="1">
      <alignment/>
    </xf>
    <xf numFmtId="191" fontId="0" fillId="0" borderId="19" xfId="0" applyNumberFormat="1" applyFont="1" applyBorder="1" applyAlignment="1">
      <alignment/>
    </xf>
    <xf numFmtId="191" fontId="0" fillId="0" borderId="19" xfId="0" applyNumberFormat="1" applyBorder="1" applyAlignment="1">
      <alignment/>
    </xf>
    <xf numFmtId="179" fontId="0" fillId="0" borderId="19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24" fillId="0" borderId="0" xfId="0" applyFont="1" applyFill="1" applyAlignment="1">
      <alignment/>
    </xf>
    <xf numFmtId="191" fontId="0" fillId="0" borderId="0" xfId="0" applyNumberFormat="1" applyAlignment="1">
      <alignment/>
    </xf>
    <xf numFmtId="0" fontId="19" fillId="0" borderId="19" xfId="78" applyFont="1" applyFill="1" applyBorder="1" applyAlignment="1">
      <alignment horizontal="left"/>
      <protection/>
    </xf>
    <xf numFmtId="0" fontId="19" fillId="0" borderId="20" xfId="78" applyFont="1" applyFill="1" applyBorder="1" applyAlignment="1">
      <alignment horizontal="left"/>
      <protection/>
    </xf>
    <xf numFmtId="0" fontId="19" fillId="0" borderId="19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9" fillId="0" borderId="21" xfId="78" applyFont="1" applyFill="1" applyBorder="1" applyAlignment="1">
      <alignment horizontal="left"/>
      <protection/>
    </xf>
    <xf numFmtId="0" fontId="19" fillId="0" borderId="22" xfId="78" applyFont="1" applyFill="1" applyBorder="1" applyAlignment="1">
      <alignment horizontal="left"/>
      <protection/>
    </xf>
    <xf numFmtId="0" fontId="0" fillId="0" borderId="23" xfId="0" applyFont="1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27" fillId="0" borderId="17" xfId="0" applyFont="1" applyFill="1" applyBorder="1" applyAlignment="1">
      <alignment horizontal="left" vertical="center"/>
    </xf>
    <xf numFmtId="0" fontId="27" fillId="0" borderId="35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2" borderId="3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179" fontId="23" fillId="0" borderId="19" xfId="0" applyNumberFormat="1" applyFont="1" applyFill="1" applyBorder="1" applyAlignment="1">
      <alignment/>
    </xf>
    <xf numFmtId="0" fontId="0" fillId="0" borderId="0" xfId="0" applyAlignment="1" quotePrefix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alb" xfId="67"/>
    <cellStyle name="Hea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Kontrolli lahtrit" xfId="75"/>
    <cellStyle name="Linked Cell" xfId="76"/>
    <cellStyle name="Neutral" xfId="77"/>
    <cellStyle name="Normal 2" xfId="78"/>
    <cellStyle name="Note" xfId="79"/>
    <cellStyle name="Output" xfId="80"/>
    <cellStyle name="Pealkiri 1" xfId="81"/>
    <cellStyle name="Pealkiri 2" xfId="82"/>
    <cellStyle name="Pealkiri 3" xfId="83"/>
    <cellStyle name="Pealkiri 4" xfId="84"/>
    <cellStyle name="Percent" xfId="85"/>
    <cellStyle name="Rõhk1" xfId="86"/>
    <cellStyle name="Rõhk2" xfId="87"/>
    <cellStyle name="Rõhk3" xfId="88"/>
    <cellStyle name="Rõhk4" xfId="89"/>
    <cellStyle name="Rõhk5" xfId="90"/>
    <cellStyle name="Rõhk6" xfId="91"/>
    <cellStyle name="Selgitav tekst" xfId="92"/>
    <cellStyle name="Sisestus" xfId="93"/>
    <cellStyle name="Title" xfId="94"/>
    <cellStyle name="Total" xfId="95"/>
    <cellStyle name="Warning Text" xfId="96"/>
    <cellStyle name="Väljund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1"/>
  <sheetViews>
    <sheetView tabSelected="1" zoomScalePageLayoutView="0" workbookViewId="0" topLeftCell="A1">
      <selection activeCell="E95" sqref="E95"/>
    </sheetView>
  </sheetViews>
  <sheetFormatPr defaultColWidth="9.140625" defaultRowHeight="12.75"/>
  <cols>
    <col min="1" max="1" width="2.57421875" style="0" customWidth="1"/>
    <col min="2" max="2" width="48.57421875" style="0" customWidth="1"/>
    <col min="3" max="3" width="20.140625" style="0" customWidth="1"/>
    <col min="4" max="4" width="19.421875" style="0" customWidth="1"/>
    <col min="5" max="5" width="19.140625" style="0" customWidth="1"/>
    <col min="6" max="6" width="20.00390625" style="0" customWidth="1"/>
    <col min="7" max="7" width="14.7109375" style="0" customWidth="1"/>
    <col min="8" max="8" width="13.8515625" style="0" customWidth="1"/>
    <col min="9" max="9" width="10.7109375" style="0" customWidth="1"/>
    <col min="10" max="10" width="14.00390625" style="0" customWidth="1"/>
    <col min="11" max="11" width="83.421875" style="0" customWidth="1"/>
    <col min="12" max="12" width="10.140625" style="0" customWidth="1"/>
    <col min="13" max="13" width="11.8515625" style="0" customWidth="1"/>
    <col min="14" max="14" width="48.7109375" style="0" customWidth="1"/>
  </cols>
  <sheetData>
    <row r="2" ht="17.25">
      <c r="B2" s="48" t="s">
        <v>21</v>
      </c>
    </row>
    <row r="4" ht="13.5">
      <c r="B4" s="63" t="s">
        <v>15</v>
      </c>
    </row>
    <row r="5" ht="16.5" customHeight="1">
      <c r="B5" s="64" t="s">
        <v>45</v>
      </c>
    </row>
    <row r="6" ht="16.5" customHeight="1">
      <c r="B6" s="64"/>
    </row>
    <row r="7" ht="16.5" customHeight="1">
      <c r="B7" s="65" t="s">
        <v>48</v>
      </c>
    </row>
    <row r="8" ht="16.5" customHeight="1">
      <c r="B8" s="62" t="s">
        <v>46</v>
      </c>
    </row>
    <row r="9" ht="16.5" customHeight="1">
      <c r="B9" s="62" t="s">
        <v>47</v>
      </c>
    </row>
    <row r="10" ht="16.5" customHeight="1">
      <c r="B10" s="64"/>
    </row>
    <row r="11" ht="13.5">
      <c r="B11" s="89" t="s">
        <v>43</v>
      </c>
    </row>
    <row r="12" ht="12.75">
      <c r="B12" s="90" t="s">
        <v>19</v>
      </c>
    </row>
    <row r="13" spans="9:13" ht="13.5" thickBot="1">
      <c r="I13" s="36"/>
      <c r="J13" s="36"/>
      <c r="K13" s="36"/>
      <c r="L13" s="36"/>
      <c r="M13" s="36"/>
    </row>
    <row r="14" spans="2:14" s="43" customFormat="1" ht="15.75" customHeight="1">
      <c r="B14" s="40" t="s">
        <v>0</v>
      </c>
      <c r="C14" s="119" t="s">
        <v>18</v>
      </c>
      <c r="D14" s="119"/>
      <c r="E14" s="119"/>
      <c r="F14" s="119"/>
      <c r="G14" s="120"/>
      <c r="H14" s="41"/>
      <c r="I14" s="137"/>
      <c r="J14" s="137"/>
      <c r="K14" s="137"/>
      <c r="L14" s="137"/>
      <c r="M14" s="137"/>
      <c r="N14" s="42"/>
    </row>
    <row r="15" spans="2:14" s="43" customFormat="1" ht="13.5" customHeight="1">
      <c r="B15" s="37">
        <v>1</v>
      </c>
      <c r="C15" s="94" t="s">
        <v>91</v>
      </c>
      <c r="D15" s="94"/>
      <c r="E15" s="94"/>
      <c r="F15" s="94"/>
      <c r="G15" s="95"/>
      <c r="H15" s="39"/>
      <c r="I15" s="137"/>
      <c r="J15" s="137"/>
      <c r="K15" s="137"/>
      <c r="L15" s="137"/>
      <c r="M15" s="137"/>
      <c r="N15" s="46"/>
    </row>
    <row r="16" spans="2:14" s="43" customFormat="1" ht="13.5" customHeight="1">
      <c r="B16" s="37">
        <v>2</v>
      </c>
      <c r="C16" s="94" t="s">
        <v>84</v>
      </c>
      <c r="D16" s="94"/>
      <c r="E16" s="94"/>
      <c r="F16" s="94"/>
      <c r="G16" s="95"/>
      <c r="H16" s="39"/>
      <c r="I16" s="137"/>
      <c r="J16" s="137"/>
      <c r="K16" s="137"/>
      <c r="L16" s="137"/>
      <c r="M16" s="137"/>
      <c r="N16" s="46"/>
    </row>
    <row r="17" spans="2:14" s="43" customFormat="1" ht="13.5" customHeight="1">
      <c r="B17" s="37">
        <v>3</v>
      </c>
      <c r="C17" s="94" t="s">
        <v>85</v>
      </c>
      <c r="D17" s="94"/>
      <c r="E17" s="94"/>
      <c r="F17" s="94"/>
      <c r="G17" s="95"/>
      <c r="H17" s="39"/>
      <c r="I17" s="137"/>
      <c r="J17" s="137"/>
      <c r="K17" s="137"/>
      <c r="L17" s="137"/>
      <c r="M17" s="137"/>
      <c r="N17" s="46"/>
    </row>
    <row r="18" spans="2:14" s="43" customFormat="1" ht="13.5" customHeight="1">
      <c r="B18" s="37">
        <v>4</v>
      </c>
      <c r="C18" s="94" t="s">
        <v>86</v>
      </c>
      <c r="D18" s="94"/>
      <c r="E18" s="94"/>
      <c r="F18" s="94"/>
      <c r="G18" s="95"/>
      <c r="H18" s="39"/>
      <c r="I18" s="137"/>
      <c r="J18" s="137"/>
      <c r="K18" s="137"/>
      <c r="L18" s="137"/>
      <c r="M18" s="137"/>
      <c r="N18" s="46"/>
    </row>
    <row r="19" spans="2:14" s="43" customFormat="1" ht="13.5" customHeight="1">
      <c r="B19" s="37">
        <v>5</v>
      </c>
      <c r="C19" s="94" t="s">
        <v>87</v>
      </c>
      <c r="D19" s="94"/>
      <c r="E19" s="94"/>
      <c r="F19" s="94"/>
      <c r="G19" s="95"/>
      <c r="H19" s="39"/>
      <c r="I19" s="137"/>
      <c r="J19" s="137"/>
      <c r="K19" s="137"/>
      <c r="L19" s="137"/>
      <c r="M19" s="137"/>
      <c r="N19" s="46"/>
    </row>
    <row r="20" spans="2:14" s="43" customFormat="1" ht="13.5" customHeight="1">
      <c r="B20" s="37">
        <v>6</v>
      </c>
      <c r="C20" s="92" t="s">
        <v>88</v>
      </c>
      <c r="D20" s="92"/>
      <c r="E20" s="92"/>
      <c r="F20" s="92"/>
      <c r="G20" s="93"/>
      <c r="H20" s="39"/>
      <c r="I20" s="137"/>
      <c r="J20" s="137"/>
      <c r="K20" s="137"/>
      <c r="L20" s="137"/>
      <c r="M20" s="137"/>
      <c r="N20" s="46"/>
    </row>
    <row r="21" spans="2:14" s="43" customFormat="1" ht="13.5" customHeight="1">
      <c r="B21" s="37">
        <v>7</v>
      </c>
      <c r="C21" s="94" t="s">
        <v>85</v>
      </c>
      <c r="D21" s="94"/>
      <c r="E21" s="94"/>
      <c r="F21" s="94"/>
      <c r="G21" s="95"/>
      <c r="H21" s="39"/>
      <c r="I21" s="137"/>
      <c r="J21" s="137"/>
      <c r="K21" s="137"/>
      <c r="L21" s="137"/>
      <c r="M21" s="137"/>
      <c r="N21" s="46"/>
    </row>
    <row r="22" spans="2:14" s="43" customFormat="1" ht="13.5" customHeight="1">
      <c r="B22" s="37">
        <v>8</v>
      </c>
      <c r="C22" s="94" t="s">
        <v>84</v>
      </c>
      <c r="D22" s="94"/>
      <c r="E22" s="94"/>
      <c r="F22" s="94"/>
      <c r="G22" s="95"/>
      <c r="H22" s="39"/>
      <c r="I22" s="137"/>
      <c r="J22" s="137"/>
      <c r="K22" s="137"/>
      <c r="L22" s="137"/>
      <c r="M22" s="137"/>
      <c r="N22" s="46"/>
    </row>
    <row r="23" spans="2:14" s="43" customFormat="1" ht="13.5" customHeight="1">
      <c r="B23" s="37">
        <v>9</v>
      </c>
      <c r="C23" s="94" t="s">
        <v>85</v>
      </c>
      <c r="D23" s="94"/>
      <c r="E23" s="94"/>
      <c r="F23" s="94"/>
      <c r="G23" s="95"/>
      <c r="H23" s="39"/>
      <c r="I23" s="137"/>
      <c r="J23" s="137"/>
      <c r="K23" s="137"/>
      <c r="L23" s="137"/>
      <c r="M23" s="137"/>
      <c r="N23" s="46"/>
    </row>
    <row r="24" spans="2:14" s="43" customFormat="1" ht="13.5" customHeight="1">
      <c r="B24" s="37">
        <v>10</v>
      </c>
      <c r="C24" s="94" t="s">
        <v>89</v>
      </c>
      <c r="D24" s="94"/>
      <c r="E24" s="94"/>
      <c r="F24" s="94"/>
      <c r="G24" s="95"/>
      <c r="H24" s="39"/>
      <c r="I24" s="137"/>
      <c r="J24" s="137"/>
      <c r="K24" s="137"/>
      <c r="L24" s="137"/>
      <c r="M24" s="137"/>
      <c r="N24" s="46"/>
    </row>
    <row r="25" spans="2:14" s="43" customFormat="1" ht="13.5" customHeight="1">
      <c r="B25" s="37">
        <v>11</v>
      </c>
      <c r="C25" s="94" t="s">
        <v>89</v>
      </c>
      <c r="D25" s="94"/>
      <c r="E25" s="94"/>
      <c r="F25" s="94"/>
      <c r="G25" s="95"/>
      <c r="H25" s="39"/>
      <c r="I25" s="137"/>
      <c r="J25" s="137"/>
      <c r="K25" s="137"/>
      <c r="L25" s="137"/>
      <c r="M25" s="137"/>
      <c r="N25" s="46"/>
    </row>
    <row r="26" spans="2:14" s="43" customFormat="1" ht="13.5" customHeight="1">
      <c r="B26" s="37">
        <v>12</v>
      </c>
      <c r="C26" s="94" t="s">
        <v>90</v>
      </c>
      <c r="D26" s="94"/>
      <c r="E26" s="94"/>
      <c r="F26" s="94"/>
      <c r="G26" s="95"/>
      <c r="H26" s="39"/>
      <c r="I26" s="137"/>
      <c r="J26" s="137"/>
      <c r="K26" s="137"/>
      <c r="L26" s="137"/>
      <c r="M26" s="137"/>
      <c r="N26" s="46"/>
    </row>
    <row r="27" spans="2:14" s="43" customFormat="1" ht="13.5" customHeight="1">
      <c r="B27" s="37">
        <v>13</v>
      </c>
      <c r="C27" s="94" t="s">
        <v>84</v>
      </c>
      <c r="D27" s="94"/>
      <c r="E27" s="94"/>
      <c r="F27" s="94"/>
      <c r="G27" s="95"/>
      <c r="H27" s="39"/>
      <c r="I27" s="137"/>
      <c r="J27" s="137"/>
      <c r="K27" s="137"/>
      <c r="L27" s="137"/>
      <c r="M27" s="137"/>
      <c r="N27" s="46"/>
    </row>
    <row r="28" spans="2:14" s="43" customFormat="1" ht="13.5" customHeight="1">
      <c r="B28" s="37">
        <v>14</v>
      </c>
      <c r="C28" s="94" t="s">
        <v>84</v>
      </c>
      <c r="D28" s="94"/>
      <c r="E28" s="94"/>
      <c r="F28" s="94"/>
      <c r="G28" s="95"/>
      <c r="H28" s="39"/>
      <c r="I28" s="137"/>
      <c r="J28" s="137"/>
      <c r="K28" s="137"/>
      <c r="L28" s="137"/>
      <c r="M28" s="137"/>
      <c r="N28" s="46"/>
    </row>
    <row r="29" spans="2:14" s="43" customFormat="1" ht="13.5" customHeight="1" thickBot="1">
      <c r="B29" s="38">
        <v>15</v>
      </c>
      <c r="C29" s="96" t="s">
        <v>94</v>
      </c>
      <c r="D29" s="96"/>
      <c r="E29" s="96"/>
      <c r="F29" s="96"/>
      <c r="G29" s="97"/>
      <c r="H29" s="39"/>
      <c r="I29" s="39"/>
      <c r="J29" s="39"/>
      <c r="K29" s="39"/>
      <c r="L29" s="44"/>
      <c r="M29" s="45"/>
      <c r="N29" s="46"/>
    </row>
    <row r="30" spans="2:12" ht="12.75">
      <c r="B30" s="20"/>
      <c r="C30" s="21"/>
      <c r="D30" s="22"/>
      <c r="E30" s="22"/>
      <c r="F30" s="23"/>
      <c r="G30" s="21"/>
      <c r="H30" s="27"/>
      <c r="I30" s="24"/>
      <c r="J30" s="24"/>
      <c r="K30" s="25"/>
      <c r="L30" s="26"/>
    </row>
    <row r="31" spans="2:11" ht="13.5">
      <c r="B31" s="63" t="s">
        <v>3</v>
      </c>
      <c r="C31" s="64"/>
      <c r="D31" s="64"/>
      <c r="E31" s="64"/>
      <c r="F31" s="64"/>
      <c r="G31" s="64"/>
      <c r="H31" s="64"/>
      <c r="I31" s="64"/>
      <c r="J31" s="64"/>
      <c r="K31" s="64"/>
    </row>
    <row r="32" spans="2:12" ht="15.75" customHeight="1">
      <c r="B32" s="136" t="s">
        <v>31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"/>
    </row>
    <row r="33" spans="2:11" ht="12.75"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2:11" ht="13.5">
      <c r="B34" s="63" t="s">
        <v>4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2:11" ht="12.75">
      <c r="B35" s="64" t="s">
        <v>24</v>
      </c>
      <c r="C35" s="64"/>
      <c r="D35" s="64"/>
      <c r="E35" s="64"/>
      <c r="F35" s="66"/>
      <c r="G35" s="64"/>
      <c r="H35" s="64"/>
      <c r="I35" s="64"/>
      <c r="J35" s="64"/>
      <c r="K35" s="64"/>
    </row>
    <row r="36" spans="2:11" ht="12.75">
      <c r="B36" s="64" t="s">
        <v>50</v>
      </c>
      <c r="C36" s="64"/>
      <c r="D36" s="64"/>
      <c r="E36" s="64"/>
      <c r="F36" s="64"/>
      <c r="G36" s="64"/>
      <c r="H36" s="64"/>
      <c r="I36" s="64"/>
      <c r="J36" s="64"/>
      <c r="K36" s="64"/>
    </row>
    <row r="37" spans="2:11" ht="12.75">
      <c r="B37" s="64" t="s">
        <v>52</v>
      </c>
      <c r="C37" s="64"/>
      <c r="D37" s="64"/>
      <c r="E37" s="64"/>
      <c r="F37" s="67"/>
      <c r="G37" s="64"/>
      <c r="H37" s="64"/>
      <c r="I37" s="64"/>
      <c r="J37" s="64"/>
      <c r="K37" s="64"/>
    </row>
    <row r="38" spans="2:11" ht="12.75">
      <c r="B38" s="64" t="s">
        <v>53</v>
      </c>
      <c r="C38" s="64"/>
      <c r="D38" s="64"/>
      <c r="E38" s="64"/>
      <c r="F38" s="67"/>
      <c r="G38" s="64"/>
      <c r="H38" s="64"/>
      <c r="I38" s="64"/>
      <c r="J38" s="64"/>
      <c r="K38" s="64"/>
    </row>
    <row r="39" spans="2:11" ht="12.75">
      <c r="B39" s="64" t="s">
        <v>51</v>
      </c>
      <c r="C39" s="64"/>
      <c r="D39" s="64"/>
      <c r="E39" s="64"/>
      <c r="F39" s="64"/>
      <c r="G39" s="64"/>
      <c r="H39" s="64"/>
      <c r="I39" s="64"/>
      <c r="J39" s="64"/>
      <c r="K39" s="64"/>
    </row>
    <row r="40" spans="2:12" ht="18.75" customHeight="1">
      <c r="B40" s="136" t="s">
        <v>54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"/>
    </row>
    <row r="41" spans="2:11" ht="12.75"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2:11" ht="13.5">
      <c r="B42" s="65" t="s">
        <v>49</v>
      </c>
      <c r="C42" s="64"/>
      <c r="D42" s="64"/>
      <c r="E42" s="64"/>
      <c r="F42" s="64"/>
      <c r="G42" s="64"/>
      <c r="H42" s="64"/>
      <c r="I42" s="64"/>
      <c r="J42" s="64"/>
      <c r="K42" s="64"/>
    </row>
    <row r="43" spans="2:11" ht="13.5" thickBot="1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2.75">
      <c r="B44" s="4"/>
      <c r="C44" s="5" t="s">
        <v>25</v>
      </c>
      <c r="D44" s="5" t="s">
        <v>62</v>
      </c>
      <c r="E44" s="5" t="s">
        <v>63</v>
      </c>
      <c r="F44" s="5" t="s">
        <v>64</v>
      </c>
      <c r="G44" s="124" t="s">
        <v>16</v>
      </c>
      <c r="H44" s="125"/>
      <c r="I44" s="125"/>
      <c r="J44" s="125"/>
      <c r="K44" s="126"/>
    </row>
    <row r="45" spans="2:11" ht="13.5">
      <c r="B45" s="56" t="s">
        <v>26</v>
      </c>
      <c r="C45" s="7"/>
      <c r="D45" s="8">
        <v>530000</v>
      </c>
      <c r="E45" s="8">
        <f>970000/1.2</f>
        <v>808333.3333333334</v>
      </c>
      <c r="F45" s="8">
        <f>471000/1.2+6000</f>
        <v>398500</v>
      </c>
      <c r="G45" s="121" t="s">
        <v>71</v>
      </c>
      <c r="H45" s="122"/>
      <c r="I45" s="122"/>
      <c r="J45" s="122"/>
      <c r="K45" s="123"/>
    </row>
    <row r="46" spans="2:11" ht="12.75">
      <c r="B46" s="6" t="s">
        <v>1</v>
      </c>
      <c r="C46" s="7"/>
      <c r="D46" s="58" t="s">
        <v>66</v>
      </c>
      <c r="E46" s="58" t="s">
        <v>65</v>
      </c>
      <c r="F46" s="58" t="s">
        <v>67</v>
      </c>
      <c r="G46" s="113"/>
      <c r="H46" s="114"/>
      <c r="I46" s="114"/>
      <c r="J46" s="114"/>
      <c r="K46" s="115"/>
    </row>
    <row r="47" spans="2:11" ht="102.75" customHeight="1">
      <c r="B47" s="11" t="s">
        <v>2</v>
      </c>
      <c r="C47" s="7"/>
      <c r="D47" s="68" t="s">
        <v>68</v>
      </c>
      <c r="E47" s="68" t="s">
        <v>69</v>
      </c>
      <c r="F47" s="68" t="s">
        <v>68</v>
      </c>
      <c r="G47" s="121" t="s">
        <v>70</v>
      </c>
      <c r="H47" s="122"/>
      <c r="I47" s="122"/>
      <c r="J47" s="122"/>
      <c r="K47" s="123"/>
    </row>
    <row r="48" spans="2:11" ht="12.75">
      <c r="B48" s="6" t="s">
        <v>5</v>
      </c>
      <c r="C48" s="7"/>
      <c r="D48" s="49">
        <v>0.1</v>
      </c>
      <c r="E48" s="49">
        <v>0</v>
      </c>
      <c r="F48" s="49">
        <v>0.05</v>
      </c>
      <c r="G48" s="104"/>
      <c r="H48" s="105"/>
      <c r="I48" s="105"/>
      <c r="J48" s="105"/>
      <c r="K48" s="106"/>
    </row>
    <row r="49" spans="2:11" ht="12.75">
      <c r="B49" s="56" t="s">
        <v>27</v>
      </c>
      <c r="C49" s="7"/>
      <c r="D49" s="50">
        <f>D45*D48</f>
        <v>53000</v>
      </c>
      <c r="E49" s="50">
        <f>E45*E48</f>
        <v>0</v>
      </c>
      <c r="F49" s="50">
        <f>F45*F48</f>
        <v>19925</v>
      </c>
      <c r="G49" s="107"/>
      <c r="H49" s="108"/>
      <c r="I49" s="108"/>
      <c r="J49" s="108"/>
      <c r="K49" s="109"/>
    </row>
    <row r="50" spans="2:11" ht="14.25" customHeight="1">
      <c r="B50" s="56" t="s">
        <v>28</v>
      </c>
      <c r="C50" s="7"/>
      <c r="D50" s="8">
        <f>D45+D49</f>
        <v>583000</v>
      </c>
      <c r="E50" s="8">
        <f>E45+E49</f>
        <v>808333.3333333334</v>
      </c>
      <c r="F50" s="8">
        <f>F45+F49</f>
        <v>418425</v>
      </c>
      <c r="G50" s="107"/>
      <c r="H50" s="108"/>
      <c r="I50" s="108"/>
      <c r="J50" s="108"/>
      <c r="K50" s="109"/>
    </row>
    <row r="51" spans="2:11" ht="14.25" customHeight="1">
      <c r="B51" s="56" t="s">
        <v>59</v>
      </c>
      <c r="C51" s="72">
        <v>2600</v>
      </c>
      <c r="D51" s="72">
        <v>2200</v>
      </c>
      <c r="E51" s="72">
        <v>1200</v>
      </c>
      <c r="F51" s="72">
        <v>1800</v>
      </c>
      <c r="G51" s="107"/>
      <c r="H51" s="108"/>
      <c r="I51" s="108"/>
      <c r="J51" s="108"/>
      <c r="K51" s="109"/>
    </row>
    <row r="52" spans="2:11" ht="14.25" customHeight="1">
      <c r="B52" s="56" t="s">
        <v>60</v>
      </c>
      <c r="C52" s="73">
        <v>0.3</v>
      </c>
      <c r="D52" s="73">
        <v>0.4</v>
      </c>
      <c r="E52" s="73">
        <v>0.45</v>
      </c>
      <c r="F52" s="73">
        <v>0.3</v>
      </c>
      <c r="G52" s="107"/>
      <c r="H52" s="108"/>
      <c r="I52" s="108"/>
      <c r="J52" s="108"/>
      <c r="K52" s="109"/>
    </row>
    <row r="53" spans="2:11" ht="14.25" customHeight="1">
      <c r="B53" s="56" t="s">
        <v>61</v>
      </c>
      <c r="C53" s="69">
        <v>6</v>
      </c>
      <c r="D53" s="72">
        <v>5</v>
      </c>
      <c r="E53" s="72">
        <v>12</v>
      </c>
      <c r="F53" s="72">
        <v>5</v>
      </c>
      <c r="G53" s="107"/>
      <c r="H53" s="108"/>
      <c r="I53" s="108"/>
      <c r="J53" s="108"/>
      <c r="K53" s="109"/>
    </row>
    <row r="54" spans="2:11" ht="13.5" customHeight="1">
      <c r="B54" s="30" t="s">
        <v>32</v>
      </c>
      <c r="C54" s="71"/>
      <c r="D54" s="80">
        <f>D50/D55</f>
        <v>132.5</v>
      </c>
      <c r="E54" s="80">
        <f>E50/E55</f>
        <v>124.74279835390946</v>
      </c>
      <c r="F54" s="80">
        <f>F50/F55</f>
        <v>154.97222222222223</v>
      </c>
      <c r="G54" s="110"/>
      <c r="H54" s="111"/>
      <c r="I54" s="111"/>
      <c r="J54" s="111"/>
      <c r="K54" s="112"/>
    </row>
    <row r="55" spans="2:11" ht="13.5">
      <c r="B55" s="56" t="s">
        <v>33</v>
      </c>
      <c r="C55" s="72">
        <f>C51*C52*C53</f>
        <v>4680</v>
      </c>
      <c r="D55" s="72">
        <f>D51*D52*D53</f>
        <v>4400</v>
      </c>
      <c r="E55" s="72">
        <f>E51*E52*E53</f>
        <v>6480</v>
      </c>
      <c r="F55" s="72">
        <f>F51*F52*F53</f>
        <v>2700</v>
      </c>
      <c r="G55" s="98" t="s">
        <v>74</v>
      </c>
      <c r="H55" s="99"/>
      <c r="I55" s="99"/>
      <c r="J55" s="99"/>
      <c r="K55" s="100"/>
    </row>
    <row r="56" spans="2:11" ht="24.75" customHeight="1">
      <c r="B56" s="12" t="s">
        <v>6</v>
      </c>
      <c r="C56" s="71"/>
      <c r="D56" s="29" t="s">
        <v>20</v>
      </c>
      <c r="E56" s="59" t="s">
        <v>73</v>
      </c>
      <c r="F56" s="74" t="s">
        <v>72</v>
      </c>
      <c r="G56" s="101"/>
      <c r="H56" s="102"/>
      <c r="I56" s="102"/>
      <c r="J56" s="102"/>
      <c r="K56" s="103"/>
    </row>
    <row r="57" spans="2:11" ht="13.5" customHeight="1">
      <c r="B57" s="12" t="s">
        <v>9</v>
      </c>
      <c r="C57" s="70"/>
      <c r="D57" s="31">
        <v>0</v>
      </c>
      <c r="E57" s="31">
        <v>0.05</v>
      </c>
      <c r="F57" s="31">
        <v>-0.05</v>
      </c>
      <c r="G57" s="32"/>
      <c r="H57" s="33"/>
      <c r="I57" s="33"/>
      <c r="J57" s="33"/>
      <c r="K57" s="34"/>
    </row>
    <row r="58" spans="2:11" ht="12.75">
      <c r="B58" s="56" t="s">
        <v>56</v>
      </c>
      <c r="C58" s="75" t="s">
        <v>35</v>
      </c>
      <c r="D58" s="75" t="s">
        <v>34</v>
      </c>
      <c r="E58" s="75" t="s">
        <v>35</v>
      </c>
      <c r="F58" s="75" t="s">
        <v>34</v>
      </c>
      <c r="G58" s="98" t="s">
        <v>75</v>
      </c>
      <c r="H58" s="99"/>
      <c r="I58" s="99"/>
      <c r="J58" s="99"/>
      <c r="K58" s="100"/>
    </row>
    <row r="59" spans="2:11" ht="12.75">
      <c r="B59" s="12" t="s">
        <v>6</v>
      </c>
      <c r="C59" s="13"/>
      <c r="D59" s="59" t="s">
        <v>76</v>
      </c>
      <c r="E59" s="59" t="s">
        <v>8</v>
      </c>
      <c r="F59" s="14" t="s">
        <v>76</v>
      </c>
      <c r="G59" s="101"/>
      <c r="H59" s="102"/>
      <c r="I59" s="102"/>
      <c r="J59" s="102"/>
      <c r="K59" s="103"/>
    </row>
    <row r="60" spans="2:11" ht="12.75">
      <c r="B60" s="12" t="s">
        <v>9</v>
      </c>
      <c r="C60" s="13"/>
      <c r="D60" s="15">
        <v>-0.1</v>
      </c>
      <c r="E60" s="15">
        <v>0</v>
      </c>
      <c r="F60" s="15">
        <v>-0.1</v>
      </c>
      <c r="G60" s="116"/>
      <c r="H60" s="117"/>
      <c r="I60" s="117"/>
      <c r="J60" s="117"/>
      <c r="K60" s="118"/>
    </row>
    <row r="61" spans="2:11" ht="12.75">
      <c r="B61" s="56" t="s">
        <v>57</v>
      </c>
      <c r="C61" s="57" t="s">
        <v>92</v>
      </c>
      <c r="D61" s="57" t="s">
        <v>78</v>
      </c>
      <c r="E61" s="57" t="s">
        <v>79</v>
      </c>
      <c r="F61" s="57" t="s">
        <v>93</v>
      </c>
      <c r="G61" s="98" t="s">
        <v>77</v>
      </c>
      <c r="H61" s="99"/>
      <c r="I61" s="99"/>
      <c r="J61" s="99"/>
      <c r="K61" s="100"/>
    </row>
    <row r="62" spans="2:11" ht="12.75">
      <c r="B62" s="12" t="s">
        <v>6</v>
      </c>
      <c r="C62" s="13"/>
      <c r="D62" s="16" t="s">
        <v>7</v>
      </c>
      <c r="E62" s="14" t="s">
        <v>7</v>
      </c>
      <c r="F62" s="14" t="s">
        <v>8</v>
      </c>
      <c r="G62" s="101"/>
      <c r="H62" s="102"/>
      <c r="I62" s="102"/>
      <c r="J62" s="102"/>
      <c r="K62" s="103"/>
    </row>
    <row r="63" spans="2:11" ht="12.75">
      <c r="B63" s="12" t="s">
        <v>9</v>
      </c>
      <c r="C63" s="13"/>
      <c r="D63" s="15">
        <v>0.1</v>
      </c>
      <c r="E63" s="15">
        <v>0.05</v>
      </c>
      <c r="F63" s="15">
        <v>0</v>
      </c>
      <c r="G63" s="116"/>
      <c r="H63" s="117"/>
      <c r="I63" s="117"/>
      <c r="J63" s="117"/>
      <c r="K63" s="118"/>
    </row>
    <row r="64" spans="2:11" ht="12.75">
      <c r="B64" s="56" t="s">
        <v>58</v>
      </c>
      <c r="C64" s="57" t="s">
        <v>80</v>
      </c>
      <c r="D64" s="57" t="s">
        <v>81</v>
      </c>
      <c r="E64" s="57" t="s">
        <v>81</v>
      </c>
      <c r="F64" s="57" t="s">
        <v>81</v>
      </c>
      <c r="G64" s="98" t="s">
        <v>95</v>
      </c>
      <c r="H64" s="99"/>
      <c r="I64" s="99"/>
      <c r="J64" s="99"/>
      <c r="K64" s="100"/>
    </row>
    <row r="65" spans="2:11" ht="12.75">
      <c r="B65" s="12" t="s">
        <v>6</v>
      </c>
      <c r="C65" s="13"/>
      <c r="D65" s="16" t="s">
        <v>76</v>
      </c>
      <c r="E65" s="14" t="s">
        <v>76</v>
      </c>
      <c r="F65" s="14" t="s">
        <v>76</v>
      </c>
      <c r="G65" s="101"/>
      <c r="H65" s="102"/>
      <c r="I65" s="102"/>
      <c r="J65" s="102"/>
      <c r="K65" s="103"/>
    </row>
    <row r="66" spans="2:11" ht="12.75">
      <c r="B66" s="12" t="s">
        <v>9</v>
      </c>
      <c r="C66" s="13"/>
      <c r="D66" s="15">
        <v>-0.05</v>
      </c>
      <c r="E66" s="15">
        <v>-0.05</v>
      </c>
      <c r="F66" s="15">
        <v>-0.05</v>
      </c>
      <c r="G66" s="116"/>
      <c r="H66" s="117"/>
      <c r="I66" s="117"/>
      <c r="J66" s="117"/>
      <c r="K66" s="118"/>
    </row>
    <row r="67" spans="2:11" ht="12.75">
      <c r="B67" s="12" t="s">
        <v>10</v>
      </c>
      <c r="C67" s="13"/>
      <c r="D67" s="15">
        <f>D57+D60+D66+D63</f>
        <v>-0.05000000000000002</v>
      </c>
      <c r="E67" s="15">
        <f>E57+E60+E66+E63</f>
        <v>0.05</v>
      </c>
      <c r="F67" s="15">
        <f>F57+F60+F66+F63</f>
        <v>-0.2</v>
      </c>
      <c r="G67" s="130"/>
      <c r="H67" s="131"/>
      <c r="I67" s="131"/>
      <c r="J67" s="131"/>
      <c r="K67" s="132"/>
    </row>
    <row r="68" spans="2:11" ht="12.75">
      <c r="B68" s="12" t="s">
        <v>37</v>
      </c>
      <c r="C68" s="13"/>
      <c r="D68" s="138">
        <f>D54*D67</f>
        <v>-6.625000000000002</v>
      </c>
      <c r="E68" s="138">
        <f>E54*E67</f>
        <v>6.237139917695473</v>
      </c>
      <c r="F68" s="138">
        <f>F54*F67</f>
        <v>-30.994444444444447</v>
      </c>
      <c r="G68" s="130"/>
      <c r="H68" s="131"/>
      <c r="I68" s="131"/>
      <c r="J68" s="131"/>
      <c r="K68" s="132"/>
    </row>
    <row r="69" spans="2:11" ht="12.75">
      <c r="B69" s="56" t="s">
        <v>38</v>
      </c>
      <c r="C69" s="7"/>
      <c r="D69" s="88">
        <f>D54+D68</f>
        <v>125.875</v>
      </c>
      <c r="E69" s="88">
        <f>E54+E68</f>
        <v>130.97993827160494</v>
      </c>
      <c r="F69" s="88">
        <f>F54+F68</f>
        <v>123.97777777777779</v>
      </c>
      <c r="G69" s="133"/>
      <c r="H69" s="134"/>
      <c r="I69" s="134"/>
      <c r="J69" s="134"/>
      <c r="K69" s="135"/>
    </row>
    <row r="70" spans="2:11" ht="12.75">
      <c r="B70" s="6" t="s">
        <v>11</v>
      </c>
      <c r="C70" s="7"/>
      <c r="D70" s="81">
        <f>ABS(D48)+ABS(D57)+ABS(D60)+ABS(D66)+ABS(D63)</f>
        <v>0.35</v>
      </c>
      <c r="E70" s="81">
        <f>ABS(E48)+ABS(E57)+ABS(E60)+ABS(E66)+ABS(E63)</f>
        <v>0.15000000000000002</v>
      </c>
      <c r="F70" s="81">
        <f>ABS(F48)+ABS(F57)+ABS(F60)+ABS(F66)+ABS(F63)</f>
        <v>0.25</v>
      </c>
      <c r="G70" s="9" t="s">
        <v>12</v>
      </c>
      <c r="H70" s="9"/>
      <c r="I70" s="9"/>
      <c r="J70" s="9"/>
      <c r="K70" s="10"/>
    </row>
    <row r="71" spans="2:11" ht="12.75">
      <c r="B71" s="6" t="s">
        <v>13</v>
      </c>
      <c r="C71" s="60">
        <f>D71+E71+F71</f>
        <v>1</v>
      </c>
      <c r="D71" s="28">
        <v>0.2</v>
      </c>
      <c r="E71" s="28">
        <v>0.5</v>
      </c>
      <c r="F71" s="28">
        <v>0.3</v>
      </c>
      <c r="G71" s="127" t="s">
        <v>96</v>
      </c>
      <c r="H71" s="128"/>
      <c r="I71" s="128"/>
      <c r="J71" s="128"/>
      <c r="K71" s="129"/>
    </row>
    <row r="72" spans="2:11" ht="12.75">
      <c r="B72" s="56" t="s">
        <v>39</v>
      </c>
      <c r="C72" s="7"/>
      <c r="D72" s="80">
        <f>D69*D71</f>
        <v>25.175</v>
      </c>
      <c r="E72" s="80">
        <f>E69*E71</f>
        <v>65.48996913580247</v>
      </c>
      <c r="F72" s="80">
        <f>F69*F71</f>
        <v>37.193333333333335</v>
      </c>
      <c r="G72" s="9" t="s">
        <v>29</v>
      </c>
      <c r="H72" s="9"/>
      <c r="I72" s="9"/>
      <c r="J72" s="9"/>
      <c r="K72" s="10"/>
    </row>
    <row r="73" spans="2:11" ht="13.5" thickBot="1">
      <c r="B73" s="83" t="s">
        <v>36</v>
      </c>
      <c r="C73" s="84">
        <f>D72+E72+F72</f>
        <v>127.8583024691358</v>
      </c>
      <c r="D73" s="82"/>
      <c r="E73" s="82"/>
      <c r="F73" s="82"/>
      <c r="G73" s="17" t="s">
        <v>14</v>
      </c>
      <c r="H73" s="17"/>
      <c r="I73" s="17"/>
      <c r="J73" s="17"/>
      <c r="K73" s="18"/>
    </row>
    <row r="74" spans="2:11" ht="14.25">
      <c r="B74" s="77"/>
      <c r="C74" s="78"/>
      <c r="D74" s="79"/>
      <c r="E74" s="79"/>
      <c r="F74" s="79"/>
      <c r="G74" s="76"/>
      <c r="H74" s="76"/>
      <c r="I74" s="76"/>
      <c r="J74" s="76"/>
      <c r="K74" s="76"/>
    </row>
    <row r="75" ht="12.75">
      <c r="B75" s="54" t="s">
        <v>97</v>
      </c>
    </row>
    <row r="76" spans="2:3" ht="12.75">
      <c r="B76" s="51">
        <f>C73*C55</f>
        <v>598376.8555555556</v>
      </c>
      <c r="C76" s="64" t="s">
        <v>55</v>
      </c>
    </row>
    <row r="77" ht="12.75">
      <c r="B77" s="61" t="s">
        <v>82</v>
      </c>
    </row>
    <row r="78" spans="2:3" ht="12.75">
      <c r="B78" s="51">
        <f>B76-12500</f>
        <v>585876.8555555556</v>
      </c>
      <c r="C78">
        <f>15000/1.2</f>
        <v>12500</v>
      </c>
    </row>
    <row r="79" ht="12.75">
      <c r="B79" s="51"/>
    </row>
    <row r="80" spans="2:4" ht="12.75">
      <c r="B80" s="85" t="s">
        <v>98</v>
      </c>
      <c r="D80" s="3"/>
    </row>
    <row r="81" spans="2:5" ht="14.25">
      <c r="B81" s="19"/>
      <c r="E81" s="91">
        <f>590000/C55</f>
        <v>126.06837606837607</v>
      </c>
    </row>
    <row r="82" spans="3:5" ht="12.75">
      <c r="C82" s="35"/>
      <c r="E82" s="139"/>
    </row>
    <row r="83" ht="12.75">
      <c r="B83" s="2" t="s">
        <v>17</v>
      </c>
    </row>
    <row r="84" ht="12.75">
      <c r="B84" s="54" t="s">
        <v>30</v>
      </c>
    </row>
    <row r="86" ht="12.75">
      <c r="B86" s="54" t="s">
        <v>44</v>
      </c>
    </row>
    <row r="87" ht="12.75">
      <c r="B87" s="54" t="s">
        <v>83</v>
      </c>
    </row>
    <row r="88" ht="12.75">
      <c r="B88" s="47"/>
    </row>
    <row r="89" ht="12.75">
      <c r="B89" s="52" t="s">
        <v>40</v>
      </c>
    </row>
    <row r="90" spans="2:6" ht="12.75">
      <c r="B90" s="53" t="s">
        <v>23</v>
      </c>
      <c r="C90" s="53" t="s">
        <v>22</v>
      </c>
      <c r="D90" s="55" t="s">
        <v>41</v>
      </c>
      <c r="E90" s="55" t="s">
        <v>42</v>
      </c>
      <c r="F90" s="55" t="s">
        <v>6</v>
      </c>
    </row>
    <row r="91" spans="2:6" ht="13.5">
      <c r="B91" s="55" t="s">
        <v>99</v>
      </c>
      <c r="C91" s="86">
        <f>E81</f>
        <v>126.06837606837607</v>
      </c>
      <c r="D91" s="87">
        <f>AVERAGE(D69:F69)</f>
        <v>126.94423868312758</v>
      </c>
      <c r="E91" s="87">
        <f>MEDIAN(D69:F69)</f>
        <v>125.875</v>
      </c>
      <c r="F91" s="55" t="s">
        <v>100</v>
      </c>
    </row>
  </sheetData>
  <sheetProtection/>
  <mergeCells count="47">
    <mergeCell ref="I28:M28"/>
    <mergeCell ref="I22:M22"/>
    <mergeCell ref="I23:M23"/>
    <mergeCell ref="I24:M24"/>
    <mergeCell ref="I25:M25"/>
    <mergeCell ref="I26:M26"/>
    <mergeCell ref="I27:M27"/>
    <mergeCell ref="G61:K62"/>
    <mergeCell ref="G63:K63"/>
    <mergeCell ref="I14:M14"/>
    <mergeCell ref="I15:M15"/>
    <mergeCell ref="I16:M16"/>
    <mergeCell ref="I17:M17"/>
    <mergeCell ref="I18:M18"/>
    <mergeCell ref="I19:M19"/>
    <mergeCell ref="I20:M20"/>
    <mergeCell ref="I21:M21"/>
    <mergeCell ref="G45:K45"/>
    <mergeCell ref="G44:K44"/>
    <mergeCell ref="G71:K71"/>
    <mergeCell ref="G67:K69"/>
    <mergeCell ref="G66:K66"/>
    <mergeCell ref="B32:K32"/>
    <mergeCell ref="B40:K40"/>
    <mergeCell ref="G58:K59"/>
    <mergeCell ref="G64:K65"/>
    <mergeCell ref="G47:K47"/>
    <mergeCell ref="G55:K56"/>
    <mergeCell ref="G48:K54"/>
    <mergeCell ref="G46:K46"/>
    <mergeCell ref="G60:K60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7:G27"/>
    <mergeCell ref="C28:G28"/>
    <mergeCell ref="C29:G29"/>
    <mergeCell ref="C23:G23"/>
    <mergeCell ref="C24:G24"/>
    <mergeCell ref="C25:G25"/>
    <mergeCell ref="C26:G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Kinnisvaraekspert Tartu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Elbrecht</dc:creator>
  <cp:keywords/>
  <dc:description/>
  <cp:lastModifiedBy>Jana</cp:lastModifiedBy>
  <dcterms:created xsi:type="dcterms:W3CDTF">2010-05-21T05:12:58Z</dcterms:created>
  <dcterms:modified xsi:type="dcterms:W3CDTF">2018-04-10T14:10:55Z</dcterms:modified>
  <cp:category/>
  <cp:version/>
  <cp:contentType/>
  <cp:contentStatus/>
</cp:coreProperties>
</file>