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4" i="1" l="1"/>
  <c r="G53" i="1"/>
  <c r="D46" i="1" l="1"/>
  <c r="E46" i="1" s="1"/>
  <c r="F46" i="1" s="1"/>
  <c r="G46" i="1" s="1"/>
  <c r="H46" i="1" s="1"/>
  <c r="C45" i="1"/>
  <c r="C44" i="1"/>
  <c r="D44" i="1" s="1"/>
  <c r="C40" i="1"/>
  <c r="D40" i="1" s="1"/>
  <c r="E40" i="1" s="1"/>
  <c r="F40" i="1" s="1"/>
  <c r="G40" i="1" s="1"/>
  <c r="H40" i="1" s="1"/>
  <c r="C39" i="1"/>
  <c r="D39" i="1" s="1"/>
  <c r="E39" i="1" s="1"/>
  <c r="F39" i="1" s="1"/>
  <c r="G39" i="1" s="1"/>
  <c r="H39" i="1" s="1"/>
  <c r="C38" i="1"/>
  <c r="D38" i="1" s="1"/>
  <c r="E38" i="1" s="1"/>
  <c r="F38" i="1" s="1"/>
  <c r="G38" i="1" s="1"/>
  <c r="H38" i="1" s="1"/>
  <c r="C37" i="1"/>
  <c r="D37" i="1" s="1"/>
  <c r="E37" i="1" s="1"/>
  <c r="F37" i="1" s="1"/>
  <c r="G37" i="1" s="1"/>
  <c r="H37" i="1" s="1"/>
  <c r="C36" i="1"/>
  <c r="C23" i="1"/>
  <c r="C18" i="1"/>
  <c r="C17" i="1"/>
  <c r="C14" i="1"/>
  <c r="C41" i="1" l="1"/>
  <c r="C42" i="1" s="1"/>
  <c r="C47" i="1"/>
  <c r="D36" i="1"/>
  <c r="D41" i="1" s="1"/>
  <c r="D45" i="1"/>
  <c r="E45" i="1" s="1"/>
  <c r="F45" i="1" s="1"/>
  <c r="G45" i="1" s="1"/>
  <c r="H45" i="1" s="1"/>
  <c r="L32" i="1"/>
  <c r="E44" i="1"/>
  <c r="E36" i="1" l="1"/>
  <c r="E41" i="1" s="1"/>
  <c r="C43" i="1"/>
  <c r="C48" i="1" s="1"/>
  <c r="E47" i="1"/>
  <c r="F44" i="1"/>
  <c r="D47" i="1"/>
  <c r="D42" i="1"/>
  <c r="D43" i="1" s="1"/>
  <c r="F36" i="1" l="1"/>
  <c r="F41" i="1" s="1"/>
  <c r="D48" i="1"/>
  <c r="G44" i="1"/>
  <c r="F47" i="1"/>
  <c r="G36" i="1"/>
  <c r="E42" i="1"/>
  <c r="E43" i="1" s="1"/>
  <c r="E48" i="1" s="1"/>
  <c r="C26" i="1"/>
  <c r="H44" i="1" l="1"/>
  <c r="H47" i="1" s="1"/>
  <c r="G47" i="1"/>
  <c r="F42" i="1"/>
  <c r="F43" i="1" s="1"/>
  <c r="F48" i="1" s="1"/>
  <c r="G41" i="1"/>
  <c r="H36" i="1"/>
  <c r="H41" i="1" s="1"/>
  <c r="H42" i="1" l="1"/>
  <c r="H43" i="1" s="1"/>
  <c r="H48" i="1" s="1"/>
  <c r="H49" i="1" s="1"/>
  <c r="G42" i="1"/>
  <c r="G43" i="1" s="1"/>
  <c r="G48" i="1" s="1"/>
  <c r="G50" i="1" l="1"/>
  <c r="E52" i="1" s="1"/>
</calcChain>
</file>

<file path=xl/sharedStrings.xml><?xml version="1.0" encoding="utf-8"?>
<sst xmlns="http://schemas.openxmlformats.org/spreadsheetml/2006/main" count="105" uniqueCount="75">
  <si>
    <t>Kortereid kokku</t>
  </si>
  <si>
    <t>Vakants praegu, %</t>
  </si>
  <si>
    <t>Tegel</t>
  </si>
  <si>
    <t>Turul</t>
  </si>
  <si>
    <t>SNP , m2</t>
  </si>
  <si>
    <t>Tegevuskulu, eur/aastas</t>
  </si>
  <si>
    <t>Tegevuskulu, eur/m2/kuus</t>
  </si>
  <si>
    <t>Kapitalikulu eur/m2/kuus</t>
  </si>
  <si>
    <t xml:space="preserve">0,80-0,90 </t>
  </si>
  <si>
    <t>Disk.määr, %</t>
  </si>
  <si>
    <t>Kap.määr praegu</t>
  </si>
  <si>
    <t>Kap.määr 5.a.lõpus</t>
  </si>
  <si>
    <t>PGI hoiukoha tasu, eur</t>
  </si>
  <si>
    <t>Kokku PGI, eur</t>
  </si>
  <si>
    <t>EGI, eur</t>
  </si>
  <si>
    <t>Puhas tegevustulu, eur</t>
  </si>
  <si>
    <t>Kokku kulud, eur</t>
  </si>
  <si>
    <t>Lõpetav CF</t>
  </si>
  <si>
    <t>Kokku rahavoog</t>
  </si>
  <si>
    <t>Turuväärtus kapitaliseerimise meetodil</t>
  </si>
  <si>
    <t>Avutame stabiliseeritud NOI</t>
  </si>
  <si>
    <t>Valin, arvestades turutingimusi</t>
  </si>
  <si>
    <t>Praegu välja üüritud kortereid kokku</t>
  </si>
  <si>
    <t>THI-ga korrig.</t>
  </si>
  <si>
    <t>Rahavoogude prognoos</t>
  </si>
  <si>
    <t>1.a.</t>
  </si>
  <si>
    <t>2.a.</t>
  </si>
  <si>
    <t>3.a.</t>
  </si>
  <si>
    <t>4.a.</t>
  </si>
  <si>
    <t>5.a.</t>
  </si>
  <si>
    <t>6.a.</t>
  </si>
  <si>
    <t>mln eurot</t>
  </si>
  <si>
    <t>neist 1. ja 5. korrusel (2-toalisi 20 ja 3-toalisi 20)</t>
  </si>
  <si>
    <t>2., 3. ja 4. korrusel (2-toalisi 30 ja 3-toalisi 30)</t>
  </si>
  <si>
    <t>neist 1. ja 5. korrusel 2-toalisi</t>
  </si>
  <si>
    <t>1. ja 5. korrusel 3-toalisi</t>
  </si>
  <si>
    <t xml:space="preserve"> 2., 3. ja 4. korrusel 2-toalisi</t>
  </si>
  <si>
    <t xml:space="preserve"> 2., 3. ja 4. korrusel 3-toalisi</t>
  </si>
  <si>
    <t>Hoiukohti kokku</t>
  </si>
  <si>
    <t>Laekunud üür kuus 2., 3., 4. korruse 2-toalistelt korteritelt, eur</t>
  </si>
  <si>
    <t>Laekunud üür kuus 2., 3., 4. korruse 3-toalistelt korteritelt, eur</t>
  </si>
  <si>
    <t>Üür 2.,3., 4. korruse 2-toalise korteri kohta kuus, eur</t>
  </si>
  <si>
    <t>Üür 2.,3., 4. korruse 3-toalise korteri kohta kuus, eur</t>
  </si>
  <si>
    <t>Üür 1. ja 5. korruse 2-toalise korteri kohta kuus, eur</t>
  </si>
  <si>
    <t>Üür 1. ja 5. korruse 3-toalise korteri kohta kuus, eur</t>
  </si>
  <si>
    <t>Praegu välja üüritud hoiukohti</t>
  </si>
  <si>
    <t xml:space="preserve">360-380  </t>
  </si>
  <si>
    <t>440-460</t>
  </si>
  <si>
    <t xml:space="preserve">315-340 </t>
  </si>
  <si>
    <t xml:space="preserve">395-415 </t>
  </si>
  <si>
    <t xml:space="preserve">70-80 </t>
  </si>
  <si>
    <t>9 kuni 11</t>
  </si>
  <si>
    <t>Laekunud üür hoiukohtadelt kuus, eur</t>
  </si>
  <si>
    <t>Üür hoiukoga eest kuus, eur</t>
  </si>
  <si>
    <t>Kasv3,5%</t>
  </si>
  <si>
    <t>8,5 kuni 9,5</t>
  </si>
  <si>
    <t>PGI 1. ja 5. korrus 2-toalised, eur</t>
  </si>
  <si>
    <t>PGI 1. ja 5. korrus 3-toalised, eur</t>
  </si>
  <si>
    <t>PGI 2., 3. ja 4. korrus 2-toalised, eur</t>
  </si>
  <si>
    <t>PGI 2., 3. ja 4. korrus 3-toalised, eur</t>
  </si>
  <si>
    <t>Kasv 3,5%</t>
  </si>
  <si>
    <t>Vakants, eur (10%)</t>
  </si>
  <si>
    <t>5,1 mln eurot</t>
  </si>
  <si>
    <t xml:space="preserve">ehk 4,3 </t>
  </si>
  <si>
    <t>Servituudi tasu, eur/aastas</t>
  </si>
  <si>
    <t xml:space="preserve">Tegevuskulu, eur </t>
  </si>
  <si>
    <t xml:space="preserve">Kapitalikulu, eur </t>
  </si>
  <si>
    <t>Servituudi tasu, eur</t>
  </si>
  <si>
    <t>Turuväärtus kapitaliseerimise meetodil arvutuslik, eur</t>
  </si>
  <si>
    <t>Turuväärtus diskonteeritud CF meetodil arvutuslik, eur</t>
  </si>
  <si>
    <t>ehk ümaedatult</t>
  </si>
  <si>
    <t>Tulemus ei sisalda käibemaksu ja sellele ei lisandu käibemaks.</t>
  </si>
  <si>
    <t>Hinnatava vara turuväärtus väärtuse kuupäeva seisuga (1.04.2018) on 4 300 000 eurot ehk</t>
  </si>
  <si>
    <t>eurot taandatuna  korterelamu suletud netopinnale.</t>
  </si>
  <si>
    <t>Hinnatava vara turuväärtus väärtuse  kuupäeva seisuga (1.04.2018) on 5 100 000 eurot ehk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</si>
</sst>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1" fontId="0" fillId="0" borderId="0" xfId="0" applyNumberFormat="1"/>
    <xf numFmtId="1" fontId="0" fillId="0" borderId="1" xfId="0" applyNumberFormat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164" fontId="0" fillId="0" borderId="1" xfId="0" applyNumberFormat="1" applyBorder="1"/>
    <xf numFmtId="0" fontId="1" fillId="0" borderId="0" xfId="0" applyFo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74"/>
  <sheetViews>
    <sheetView tabSelected="1" topLeftCell="A52" workbookViewId="0">
      <selection activeCell="F70" sqref="F70"/>
    </sheetView>
  </sheetViews>
  <sheetFormatPr defaultRowHeight="15" x14ac:dyDescent="0.25"/>
  <cols>
    <col min="2" max="2" width="31.85546875" customWidth="1"/>
    <col min="3" max="3" width="12.28515625" customWidth="1"/>
    <col min="4" max="4" width="14.140625" customWidth="1"/>
    <col min="5" max="5" width="13.7109375" bestFit="1" customWidth="1"/>
    <col min="6" max="6" width="12.5703125" customWidth="1"/>
    <col min="7" max="7" width="10.7109375" customWidth="1"/>
    <col min="8" max="8" width="10.5703125" customWidth="1"/>
  </cols>
  <sheetData>
    <row r="3" spans="2:6" ht="42" customHeight="1" x14ac:dyDescent="0.25">
      <c r="B3" s="1"/>
      <c r="C3" s="1" t="s">
        <v>2</v>
      </c>
      <c r="D3" s="1" t="s">
        <v>3</v>
      </c>
      <c r="E3" s="3" t="s">
        <v>21</v>
      </c>
      <c r="F3" s="1" t="s">
        <v>23</v>
      </c>
    </row>
    <row r="4" spans="2:6" x14ac:dyDescent="0.25">
      <c r="B4" s="1"/>
      <c r="C4" s="1"/>
      <c r="D4" s="1"/>
      <c r="E4" s="1"/>
      <c r="F4" s="1"/>
    </row>
    <row r="5" spans="2:6" x14ac:dyDescent="0.25">
      <c r="B5" s="1" t="s">
        <v>0</v>
      </c>
      <c r="C5" s="1">
        <v>100</v>
      </c>
      <c r="D5" s="1"/>
      <c r="E5" s="1"/>
      <c r="F5" s="1"/>
    </row>
    <row r="6" spans="2:6" ht="29.25" customHeight="1" x14ac:dyDescent="0.25">
      <c r="B6" s="3" t="s">
        <v>32</v>
      </c>
      <c r="C6" s="1">
        <v>40</v>
      </c>
      <c r="D6" s="1"/>
      <c r="E6" s="1"/>
      <c r="F6" s="1"/>
    </row>
    <row r="7" spans="2:6" ht="31.5" customHeight="1" x14ac:dyDescent="0.25">
      <c r="B7" s="3" t="s">
        <v>33</v>
      </c>
      <c r="C7" s="1">
        <v>60</v>
      </c>
      <c r="D7" s="1"/>
      <c r="E7" s="1"/>
      <c r="F7" s="1"/>
    </row>
    <row r="8" spans="2:6" ht="28.5" customHeight="1" x14ac:dyDescent="0.25">
      <c r="B8" s="3" t="s">
        <v>22</v>
      </c>
      <c r="C8" s="1">
        <v>90</v>
      </c>
      <c r="D8" s="1"/>
      <c r="E8" s="1"/>
      <c r="F8" s="1"/>
    </row>
    <row r="9" spans="2:6" x14ac:dyDescent="0.25">
      <c r="B9" s="1" t="s">
        <v>34</v>
      </c>
      <c r="C9" s="1">
        <v>18</v>
      </c>
      <c r="D9" s="1"/>
      <c r="E9" s="1"/>
      <c r="F9" s="1"/>
    </row>
    <row r="10" spans="2:6" x14ac:dyDescent="0.25">
      <c r="B10" s="1" t="s">
        <v>35</v>
      </c>
      <c r="C10" s="1">
        <v>18</v>
      </c>
      <c r="D10" s="1"/>
      <c r="E10" s="1"/>
      <c r="F10" s="1"/>
    </row>
    <row r="11" spans="2:6" x14ac:dyDescent="0.25">
      <c r="B11" s="1" t="s">
        <v>36</v>
      </c>
      <c r="C11" s="1">
        <v>27</v>
      </c>
      <c r="D11" s="1"/>
      <c r="E11" s="1"/>
      <c r="F11" s="1"/>
    </row>
    <row r="12" spans="2:6" x14ac:dyDescent="0.25">
      <c r="B12" s="1" t="s">
        <v>37</v>
      </c>
      <c r="C12" s="1">
        <v>27</v>
      </c>
      <c r="D12" s="1"/>
      <c r="E12" s="1"/>
      <c r="F12" s="1"/>
    </row>
    <row r="13" spans="2:6" x14ac:dyDescent="0.25">
      <c r="B13" s="1" t="s">
        <v>38</v>
      </c>
      <c r="C13" s="1">
        <v>100</v>
      </c>
      <c r="D13" s="1"/>
      <c r="E13" s="1"/>
      <c r="F13" s="1"/>
    </row>
    <row r="14" spans="2:6" x14ac:dyDescent="0.25">
      <c r="B14" s="1" t="s">
        <v>1</v>
      </c>
      <c r="C14" s="9">
        <f>10/C5*100</f>
        <v>10</v>
      </c>
      <c r="D14" s="2" t="s">
        <v>51</v>
      </c>
      <c r="E14" s="1">
        <v>10</v>
      </c>
      <c r="F14" s="1"/>
    </row>
    <row r="15" spans="2:6" ht="42" customHeight="1" x14ac:dyDescent="0.25">
      <c r="B15" s="3" t="s">
        <v>39</v>
      </c>
      <c r="C15" s="4">
        <v>9450</v>
      </c>
      <c r="D15" s="1"/>
      <c r="E15" s="1"/>
      <c r="F15" s="1"/>
    </row>
    <row r="16" spans="2:6" ht="45" customHeight="1" x14ac:dyDescent="0.25">
      <c r="B16" s="3" t="s">
        <v>40</v>
      </c>
      <c r="C16" s="4">
        <v>12150</v>
      </c>
      <c r="D16" s="1"/>
      <c r="E16" s="1"/>
      <c r="F16" s="1"/>
    </row>
    <row r="17" spans="2:12" ht="30" customHeight="1" x14ac:dyDescent="0.25">
      <c r="B17" s="3" t="s">
        <v>41</v>
      </c>
      <c r="C17" s="1">
        <f>C15/C11</f>
        <v>350</v>
      </c>
      <c r="D17" s="4" t="s">
        <v>46</v>
      </c>
      <c r="E17" s="1">
        <v>360</v>
      </c>
      <c r="F17" s="1" t="s">
        <v>54</v>
      </c>
    </row>
    <row r="18" spans="2:12" ht="29.25" customHeight="1" x14ac:dyDescent="0.25">
      <c r="B18" s="3" t="s">
        <v>42</v>
      </c>
      <c r="C18" s="1">
        <f>C16/C12</f>
        <v>450</v>
      </c>
      <c r="D18" s="4" t="s">
        <v>47</v>
      </c>
      <c r="E18" s="1">
        <v>450</v>
      </c>
      <c r="F18" s="1" t="s">
        <v>54</v>
      </c>
    </row>
    <row r="19" spans="2:12" ht="29.25" customHeight="1" x14ac:dyDescent="0.25">
      <c r="B19" s="3" t="s">
        <v>43</v>
      </c>
      <c r="C19" s="1">
        <v>315</v>
      </c>
      <c r="D19" s="4" t="s">
        <v>48</v>
      </c>
      <c r="E19" s="1">
        <v>315</v>
      </c>
      <c r="F19" s="1" t="s">
        <v>54</v>
      </c>
    </row>
    <row r="20" spans="2:12" ht="29.25" customHeight="1" x14ac:dyDescent="0.25">
      <c r="B20" s="3" t="s">
        <v>44</v>
      </c>
      <c r="C20" s="1">
        <v>405</v>
      </c>
      <c r="D20" s="4" t="s">
        <v>49</v>
      </c>
      <c r="E20" s="1">
        <v>405</v>
      </c>
      <c r="F20" s="1" t="s">
        <v>54</v>
      </c>
    </row>
    <row r="21" spans="2:12" ht="29.25" customHeight="1" x14ac:dyDescent="0.25">
      <c r="B21" s="3" t="s">
        <v>45</v>
      </c>
      <c r="C21" s="1">
        <v>90</v>
      </c>
      <c r="D21" s="1"/>
      <c r="E21" s="1"/>
      <c r="F21" s="1"/>
    </row>
    <row r="22" spans="2:12" ht="29.25" customHeight="1" x14ac:dyDescent="0.25">
      <c r="B22" s="3" t="s">
        <v>52</v>
      </c>
      <c r="C22" s="1">
        <v>6300</v>
      </c>
      <c r="D22" s="1"/>
      <c r="E22" s="1"/>
      <c r="F22" s="1"/>
    </row>
    <row r="23" spans="2:12" ht="29.25" customHeight="1" x14ac:dyDescent="0.25">
      <c r="B23" s="3" t="s">
        <v>53</v>
      </c>
      <c r="C23" s="1">
        <f>C22/C21</f>
        <v>70</v>
      </c>
      <c r="D23" s="10" t="s">
        <v>50</v>
      </c>
      <c r="E23" s="1">
        <v>70</v>
      </c>
      <c r="F23" s="1" t="s">
        <v>54</v>
      </c>
    </row>
    <row r="24" spans="2:12" x14ac:dyDescent="0.25">
      <c r="B24" s="3" t="s">
        <v>4</v>
      </c>
      <c r="C24" s="1">
        <v>7800</v>
      </c>
      <c r="D24" s="1"/>
      <c r="E24" s="1"/>
      <c r="F24" s="1"/>
    </row>
    <row r="25" spans="2:12" ht="15.75" x14ac:dyDescent="0.25">
      <c r="B25" s="3" t="s">
        <v>5</v>
      </c>
      <c r="C25" s="10">
        <v>88920</v>
      </c>
      <c r="D25" s="1"/>
      <c r="E25" s="1"/>
      <c r="F25" s="1"/>
    </row>
    <row r="26" spans="2:12" ht="15.75" x14ac:dyDescent="0.25">
      <c r="B26" s="3" t="s">
        <v>6</v>
      </c>
      <c r="C26" s="1">
        <f>C25/C24/12</f>
        <v>0.95000000000000007</v>
      </c>
      <c r="D26" s="4" t="s">
        <v>8</v>
      </c>
      <c r="E26" s="1">
        <v>0.9</v>
      </c>
      <c r="F26" s="1" t="s">
        <v>54</v>
      </c>
    </row>
    <row r="27" spans="2:12" x14ac:dyDescent="0.25">
      <c r="B27" s="3" t="s">
        <v>7</v>
      </c>
      <c r="C27" s="1">
        <v>0.2</v>
      </c>
      <c r="D27" s="1">
        <v>0.2</v>
      </c>
      <c r="E27" s="1">
        <v>0.2</v>
      </c>
      <c r="F27" s="1" t="s">
        <v>54</v>
      </c>
    </row>
    <row r="28" spans="2:12" x14ac:dyDescent="0.25">
      <c r="B28" s="3" t="s">
        <v>9</v>
      </c>
      <c r="C28" s="1"/>
      <c r="D28" s="2" t="s">
        <v>51</v>
      </c>
      <c r="E28" s="1">
        <v>10</v>
      </c>
      <c r="F28" s="1"/>
    </row>
    <row r="29" spans="2:12" x14ac:dyDescent="0.25">
      <c r="B29" s="3" t="s">
        <v>10</v>
      </c>
      <c r="C29" s="1"/>
      <c r="D29" s="1" t="s">
        <v>55</v>
      </c>
      <c r="E29" s="1">
        <v>9</v>
      </c>
      <c r="F29" s="1"/>
    </row>
    <row r="30" spans="2:12" x14ac:dyDescent="0.25">
      <c r="B30" s="3" t="s">
        <v>11</v>
      </c>
      <c r="C30" s="1"/>
      <c r="D30" s="1"/>
      <c r="E30" s="1">
        <v>8</v>
      </c>
      <c r="F30" s="1"/>
    </row>
    <row r="31" spans="2:12" x14ac:dyDescent="0.25">
      <c r="B31" s="3" t="s">
        <v>64</v>
      </c>
      <c r="C31" s="1"/>
      <c r="D31" s="1"/>
      <c r="E31" s="1">
        <v>500</v>
      </c>
      <c r="F31" s="1" t="s">
        <v>54</v>
      </c>
    </row>
    <row r="32" spans="2:12" x14ac:dyDescent="0.25">
      <c r="L32">
        <f>SUM(C44:C46)</f>
        <v>103460</v>
      </c>
    </row>
    <row r="34" spans="2:9" x14ac:dyDescent="0.25">
      <c r="B34" s="7" t="s">
        <v>24</v>
      </c>
    </row>
    <row r="35" spans="2:9" x14ac:dyDescent="0.25">
      <c r="B35" s="1"/>
      <c r="C35" s="1" t="s">
        <v>25</v>
      </c>
      <c r="D35" s="1" t="s">
        <v>26</v>
      </c>
      <c r="E35" s="1" t="s">
        <v>27</v>
      </c>
      <c r="F35" s="1" t="s">
        <v>28</v>
      </c>
      <c r="G35" s="1" t="s">
        <v>29</v>
      </c>
      <c r="H35" s="1" t="s">
        <v>30</v>
      </c>
    </row>
    <row r="36" spans="2:9" x14ac:dyDescent="0.25">
      <c r="B36" s="1" t="s">
        <v>56</v>
      </c>
      <c r="C36" s="1">
        <f>E19*20*12</f>
        <v>75600</v>
      </c>
      <c r="D36" s="1">
        <f>C36*1.035</f>
        <v>78246</v>
      </c>
      <c r="E36" s="6">
        <f t="shared" ref="E36:H36" si="0">D36*1.035</f>
        <v>80984.61</v>
      </c>
      <c r="F36" s="6">
        <f t="shared" si="0"/>
        <v>83819.071349999998</v>
      </c>
      <c r="G36" s="6">
        <f t="shared" si="0"/>
        <v>86752.738847249988</v>
      </c>
      <c r="H36" s="6">
        <f t="shared" si="0"/>
        <v>89789.084706903726</v>
      </c>
      <c r="I36" t="s">
        <v>60</v>
      </c>
    </row>
    <row r="37" spans="2:9" x14ac:dyDescent="0.25">
      <c r="B37" s="1" t="s">
        <v>57</v>
      </c>
      <c r="C37" s="1">
        <f>E20*20*12</f>
        <v>97200</v>
      </c>
      <c r="D37" s="1">
        <f>C37*1.035</f>
        <v>100601.99999999999</v>
      </c>
      <c r="E37" s="6">
        <f t="shared" ref="E37:H37" si="1">D37*1.035</f>
        <v>104123.06999999998</v>
      </c>
      <c r="F37" s="6">
        <f t="shared" si="1"/>
        <v>107767.37744999997</v>
      </c>
      <c r="G37" s="6">
        <f t="shared" si="1"/>
        <v>111539.23566074997</v>
      </c>
      <c r="H37" s="6">
        <f t="shared" si="1"/>
        <v>115443.10890887621</v>
      </c>
      <c r="I37" t="s">
        <v>60</v>
      </c>
    </row>
    <row r="38" spans="2:9" x14ac:dyDescent="0.25">
      <c r="B38" s="1" t="s">
        <v>58</v>
      </c>
      <c r="C38" s="1">
        <f>E17*30*12</f>
        <v>129600</v>
      </c>
      <c r="D38" s="1">
        <f>C38*1.035</f>
        <v>134136</v>
      </c>
      <c r="E38" s="6">
        <f t="shared" ref="E38:H38" si="2">D38*1.035</f>
        <v>138830.75999999998</v>
      </c>
      <c r="F38" s="6">
        <f t="shared" si="2"/>
        <v>143689.83659999998</v>
      </c>
      <c r="G38" s="6">
        <f t="shared" si="2"/>
        <v>148718.98088099997</v>
      </c>
      <c r="H38" s="6">
        <f t="shared" si="2"/>
        <v>153924.14521183496</v>
      </c>
      <c r="I38" t="s">
        <v>60</v>
      </c>
    </row>
    <row r="39" spans="2:9" x14ac:dyDescent="0.25">
      <c r="B39" s="1" t="s">
        <v>59</v>
      </c>
      <c r="C39" s="1">
        <f>E18*30*12</f>
        <v>162000</v>
      </c>
      <c r="D39" s="1">
        <f>C39*1.035</f>
        <v>167670</v>
      </c>
      <c r="E39" s="6">
        <f t="shared" ref="E39:H40" si="3">D39*1.035</f>
        <v>173538.44999999998</v>
      </c>
      <c r="F39" s="6">
        <f t="shared" si="3"/>
        <v>179612.29574999996</v>
      </c>
      <c r="G39" s="6">
        <f t="shared" si="3"/>
        <v>185898.72610124995</v>
      </c>
      <c r="H39" s="6">
        <f t="shared" si="3"/>
        <v>192405.18151479369</v>
      </c>
      <c r="I39" t="s">
        <v>60</v>
      </c>
    </row>
    <row r="40" spans="2:9" x14ac:dyDescent="0.25">
      <c r="B40" s="1" t="s">
        <v>12</v>
      </c>
      <c r="C40" s="1">
        <f>E23*100*12</f>
        <v>84000</v>
      </c>
      <c r="D40" s="1">
        <f>C40*1.035</f>
        <v>86940</v>
      </c>
      <c r="E40" s="6">
        <f t="shared" si="3"/>
        <v>89982.9</v>
      </c>
      <c r="F40" s="6">
        <f t="shared" si="3"/>
        <v>93132.301499999987</v>
      </c>
      <c r="G40" s="6">
        <f t="shared" si="3"/>
        <v>96391.932052499978</v>
      </c>
      <c r="H40" s="6">
        <f t="shared" si="3"/>
        <v>99765.649674337474</v>
      </c>
      <c r="I40" t="s">
        <v>60</v>
      </c>
    </row>
    <row r="41" spans="2:9" x14ac:dyDescent="0.25">
      <c r="B41" s="1" t="s">
        <v>13</v>
      </c>
      <c r="C41" s="1">
        <f>SUM(C36:C40)</f>
        <v>548400</v>
      </c>
      <c r="D41" s="1">
        <f t="shared" ref="D41:H41" si="4">SUM(D36:D40)</f>
        <v>567594</v>
      </c>
      <c r="E41" s="6">
        <f t="shared" si="4"/>
        <v>587459.78999999992</v>
      </c>
      <c r="F41" s="6">
        <f t="shared" si="4"/>
        <v>608020.88264999981</v>
      </c>
      <c r="G41" s="6">
        <f t="shared" si="4"/>
        <v>629301.61354274978</v>
      </c>
      <c r="H41" s="6">
        <f t="shared" si="4"/>
        <v>651327.17001674604</v>
      </c>
    </row>
    <row r="42" spans="2:9" x14ac:dyDescent="0.25">
      <c r="B42" s="1" t="s">
        <v>61</v>
      </c>
      <c r="C42" s="6">
        <f>C41*0.1</f>
        <v>54840</v>
      </c>
      <c r="D42" s="6">
        <f t="shared" ref="D42:H42" si="5">D41*0.1</f>
        <v>56759.4</v>
      </c>
      <c r="E42" s="6">
        <f t="shared" si="5"/>
        <v>58745.978999999992</v>
      </c>
      <c r="F42" s="6">
        <f t="shared" si="5"/>
        <v>60802.088264999984</v>
      </c>
      <c r="G42" s="6">
        <f t="shared" si="5"/>
        <v>62930.161354274984</v>
      </c>
      <c r="H42" s="6">
        <f t="shared" si="5"/>
        <v>65132.717001674609</v>
      </c>
    </row>
    <row r="43" spans="2:9" x14ac:dyDescent="0.25">
      <c r="B43" s="1" t="s">
        <v>14</v>
      </c>
      <c r="C43" s="6">
        <f>C41-C42</f>
        <v>493560</v>
      </c>
      <c r="D43" s="6">
        <f t="shared" ref="D43:H43" si="6">D41-D42</f>
        <v>510834.6</v>
      </c>
      <c r="E43" s="6">
        <f t="shared" si="6"/>
        <v>528713.81099999999</v>
      </c>
      <c r="F43" s="6">
        <f t="shared" si="6"/>
        <v>547218.79438499978</v>
      </c>
      <c r="G43" s="6">
        <f t="shared" si="6"/>
        <v>566371.45218847482</v>
      </c>
      <c r="H43" s="6">
        <f t="shared" si="6"/>
        <v>586194.45301507146</v>
      </c>
    </row>
    <row r="44" spans="2:9" x14ac:dyDescent="0.25">
      <c r="B44" s="1" t="s">
        <v>65</v>
      </c>
      <c r="C44" s="1">
        <f>E26*C24*12</f>
        <v>84240</v>
      </c>
      <c r="D44" s="6">
        <f>C44*1.035</f>
        <v>87188.4</v>
      </c>
      <c r="E44" s="6">
        <f t="shared" ref="E44:H44" si="7">D44*1.035</f>
        <v>90239.993999999992</v>
      </c>
      <c r="F44" s="6">
        <f t="shared" si="7"/>
        <v>93398.393789999987</v>
      </c>
      <c r="G44" s="6">
        <f t="shared" si="7"/>
        <v>96667.33757264998</v>
      </c>
      <c r="H44" s="6">
        <f t="shared" si="7"/>
        <v>100050.69438769273</v>
      </c>
      <c r="I44" t="s">
        <v>60</v>
      </c>
    </row>
    <row r="45" spans="2:9" x14ac:dyDescent="0.25">
      <c r="B45" s="1" t="s">
        <v>66</v>
      </c>
      <c r="C45" s="1">
        <f>E27*C24*12</f>
        <v>18720</v>
      </c>
      <c r="D45" s="6">
        <f>C45*1.035</f>
        <v>19375.199999999997</v>
      </c>
      <c r="E45" s="6">
        <f t="shared" ref="E45:H45" si="8">D45*1.035</f>
        <v>20053.331999999995</v>
      </c>
      <c r="F45" s="6">
        <f t="shared" si="8"/>
        <v>20755.198619999992</v>
      </c>
      <c r="G45" s="6">
        <f t="shared" si="8"/>
        <v>21481.630571699989</v>
      </c>
      <c r="H45" s="6">
        <f t="shared" si="8"/>
        <v>22233.487641709486</v>
      </c>
      <c r="I45" t="s">
        <v>60</v>
      </c>
    </row>
    <row r="46" spans="2:9" x14ac:dyDescent="0.25">
      <c r="B46" s="1" t="s">
        <v>67</v>
      </c>
      <c r="C46" s="1">
        <v>500</v>
      </c>
      <c r="D46" s="6">
        <f>C46*1.035</f>
        <v>517.5</v>
      </c>
      <c r="E46" s="6">
        <f t="shared" ref="E46:H46" si="9">D46*1.035</f>
        <v>535.61249999999995</v>
      </c>
      <c r="F46" s="6">
        <f t="shared" si="9"/>
        <v>554.35893749999991</v>
      </c>
      <c r="G46" s="6">
        <f t="shared" si="9"/>
        <v>573.76150031249983</v>
      </c>
      <c r="H46" s="6">
        <f t="shared" si="9"/>
        <v>593.84315282343732</v>
      </c>
      <c r="I46" t="s">
        <v>60</v>
      </c>
    </row>
    <row r="47" spans="2:9" x14ac:dyDescent="0.25">
      <c r="B47" s="1" t="s">
        <v>16</v>
      </c>
      <c r="C47" s="1">
        <f>SUM(C44:C46)</f>
        <v>103460</v>
      </c>
      <c r="D47" s="6">
        <f t="shared" ref="D47:H47" si="10">SUM(D44:D46)</f>
        <v>107081.09999999999</v>
      </c>
      <c r="E47" s="6">
        <f t="shared" si="10"/>
        <v>110828.93849999999</v>
      </c>
      <c r="F47" s="6">
        <f t="shared" si="10"/>
        <v>114707.95134749998</v>
      </c>
      <c r="G47" s="6">
        <f t="shared" si="10"/>
        <v>118722.72964466247</v>
      </c>
      <c r="H47" s="6">
        <f t="shared" si="10"/>
        <v>122878.02518222564</v>
      </c>
    </row>
    <row r="48" spans="2:9" x14ac:dyDescent="0.25">
      <c r="B48" s="1" t="s">
        <v>15</v>
      </c>
      <c r="C48" s="6">
        <f>C43-C47</f>
        <v>390100</v>
      </c>
      <c r="D48" s="6">
        <f t="shared" ref="D48:H48" si="11">D43-D47</f>
        <v>403753.5</v>
      </c>
      <c r="E48" s="6">
        <f t="shared" si="11"/>
        <v>417884.8725</v>
      </c>
      <c r="F48" s="6">
        <f t="shared" si="11"/>
        <v>432510.84303749981</v>
      </c>
      <c r="G48" s="6">
        <f t="shared" si="11"/>
        <v>447648.72254381236</v>
      </c>
      <c r="H48" s="6">
        <f t="shared" si="11"/>
        <v>463316.42783284583</v>
      </c>
    </row>
    <row r="49" spans="2:13" x14ac:dyDescent="0.25">
      <c r="B49" s="1" t="s">
        <v>17</v>
      </c>
      <c r="C49" s="1"/>
      <c r="D49" s="1"/>
      <c r="E49" s="1"/>
      <c r="F49" s="1"/>
      <c r="G49" s="6"/>
      <c r="H49" s="6">
        <f>H48/0.08*0.98</f>
        <v>5675626.2409523614</v>
      </c>
    </row>
    <row r="50" spans="2:13" x14ac:dyDescent="0.25">
      <c r="B50" s="1" t="s">
        <v>18</v>
      </c>
      <c r="C50" s="6">
        <v>390100</v>
      </c>
      <c r="D50" s="6">
        <v>403753.5</v>
      </c>
      <c r="E50" s="6">
        <v>417884.8725</v>
      </c>
      <c r="F50" s="6">
        <v>432510.84303749981</v>
      </c>
      <c r="G50" s="6">
        <f>G48+H49</f>
        <v>6123274.9634961737</v>
      </c>
      <c r="H50" s="6"/>
    </row>
    <row r="52" spans="2:13" x14ac:dyDescent="0.25">
      <c r="B52" t="s">
        <v>69</v>
      </c>
      <c r="E52" s="5">
        <f>NPV(10%,C50:G50)</f>
        <v>5099762.7491058232</v>
      </c>
      <c r="F52" t="s">
        <v>70</v>
      </c>
      <c r="G52" t="s">
        <v>62</v>
      </c>
    </row>
    <row r="53" spans="2:13" x14ac:dyDescent="0.25">
      <c r="B53" t="s">
        <v>74</v>
      </c>
      <c r="G53" s="5">
        <f>5100000/7800</f>
        <v>653.84615384615381</v>
      </c>
      <c r="H53" t="s">
        <v>73</v>
      </c>
      <c r="M53" t="s">
        <v>71</v>
      </c>
    </row>
    <row r="55" spans="2:13" x14ac:dyDescent="0.25">
      <c r="B55" t="s">
        <v>19</v>
      </c>
    </row>
    <row r="56" spans="2:13" x14ac:dyDescent="0.25">
      <c r="B56" t="s">
        <v>20</v>
      </c>
    </row>
    <row r="57" spans="2:13" x14ac:dyDescent="0.25">
      <c r="B57" s="1" t="s">
        <v>56</v>
      </c>
      <c r="C57" s="1">
        <v>75600</v>
      </c>
    </row>
    <row r="58" spans="2:13" x14ac:dyDescent="0.25">
      <c r="B58" s="1" t="s">
        <v>57</v>
      </c>
      <c r="C58" s="1">
        <v>97200</v>
      </c>
    </row>
    <row r="59" spans="2:13" x14ac:dyDescent="0.25">
      <c r="B59" s="1" t="s">
        <v>58</v>
      </c>
      <c r="C59" s="1">
        <v>129600</v>
      </c>
    </row>
    <row r="60" spans="2:13" x14ac:dyDescent="0.25">
      <c r="B60" s="1" t="s">
        <v>59</v>
      </c>
      <c r="C60" s="1">
        <v>162000</v>
      </c>
    </row>
    <row r="61" spans="2:13" x14ac:dyDescent="0.25">
      <c r="B61" s="1" t="s">
        <v>12</v>
      </c>
      <c r="C61" s="1">
        <v>84000</v>
      </c>
    </row>
    <row r="62" spans="2:13" x14ac:dyDescent="0.25">
      <c r="B62" s="1" t="s">
        <v>13</v>
      </c>
      <c r="C62" s="1">
        <v>548400</v>
      </c>
    </row>
    <row r="63" spans="2:13" x14ac:dyDescent="0.25">
      <c r="B63" s="1" t="s">
        <v>61</v>
      </c>
      <c r="C63" s="1">
        <v>54840</v>
      </c>
    </row>
    <row r="64" spans="2:13" x14ac:dyDescent="0.25">
      <c r="B64" s="1" t="s">
        <v>14</v>
      </c>
      <c r="C64" s="1">
        <v>493560</v>
      </c>
    </row>
    <row r="65" spans="2:13" x14ac:dyDescent="0.25">
      <c r="B65" s="1" t="s">
        <v>65</v>
      </c>
      <c r="C65" s="1">
        <v>84240</v>
      </c>
    </row>
    <row r="66" spans="2:13" x14ac:dyDescent="0.25">
      <c r="B66" s="1" t="s">
        <v>66</v>
      </c>
      <c r="C66" s="1">
        <v>18720</v>
      </c>
    </row>
    <row r="67" spans="2:13" x14ac:dyDescent="0.25">
      <c r="B67" s="1" t="s">
        <v>67</v>
      </c>
      <c r="C67" s="1">
        <v>500</v>
      </c>
    </row>
    <row r="68" spans="2:13" x14ac:dyDescent="0.25">
      <c r="B68" s="1" t="s">
        <v>16</v>
      </c>
      <c r="C68" s="1">
        <v>103460</v>
      </c>
    </row>
    <row r="69" spans="2:13" x14ac:dyDescent="0.25">
      <c r="B69" s="1" t="s">
        <v>15</v>
      </c>
      <c r="C69" s="1">
        <v>390100</v>
      </c>
    </row>
    <row r="70" spans="2:13" x14ac:dyDescent="0.25">
      <c r="B70" s="8"/>
      <c r="C70" s="11"/>
    </row>
    <row r="71" spans="2:13" x14ac:dyDescent="0.25">
      <c r="B71" s="8"/>
      <c r="D71" s="5"/>
      <c r="E71" s="5"/>
    </row>
    <row r="72" spans="2:13" x14ac:dyDescent="0.25">
      <c r="B72" t="s">
        <v>68</v>
      </c>
      <c r="E72" s="5">
        <v>4334444.444444445</v>
      </c>
      <c r="G72" t="s">
        <v>63</v>
      </c>
      <c r="H72" t="s">
        <v>31</v>
      </c>
    </row>
    <row r="74" spans="2:13" x14ac:dyDescent="0.25">
      <c r="B74" t="s">
        <v>72</v>
      </c>
      <c r="C74" s="5"/>
      <c r="G74" s="5">
        <f>4300000/7800</f>
        <v>551.28205128205127</v>
      </c>
      <c r="H74" t="s">
        <v>73</v>
      </c>
      <c r="M74" t="s">
        <v>71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Tallinn University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 Kolbre</dc:creator>
  <cp:lastModifiedBy>Ene Kolbre</cp:lastModifiedBy>
  <cp:lastPrinted>2017-10-27T08:23:45Z</cp:lastPrinted>
  <dcterms:created xsi:type="dcterms:W3CDTF">2016-10-10T12:00:29Z</dcterms:created>
  <dcterms:modified xsi:type="dcterms:W3CDTF">2018-04-09T10:29:20Z</dcterms:modified>
</cp:coreProperties>
</file>