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4" i="1" l="1"/>
  <c r="C58" i="1" l="1"/>
  <c r="C59" i="1" s="1"/>
  <c r="C64" i="1" s="1"/>
  <c r="E67" i="1" s="1"/>
  <c r="C57" i="1"/>
  <c r="C56" i="1"/>
  <c r="C55" i="1"/>
  <c r="D44" i="1"/>
  <c r="E44" i="1"/>
  <c r="F44" i="1"/>
  <c r="G44" i="1"/>
  <c r="H44" i="1"/>
  <c r="C44" i="1"/>
  <c r="E42" i="1"/>
  <c r="F42" i="1"/>
  <c r="G42" i="1" s="1"/>
  <c r="H42" i="1" s="1"/>
  <c r="D42" i="1"/>
  <c r="C42" i="1"/>
  <c r="E41" i="1"/>
  <c r="F41" i="1"/>
  <c r="G41" i="1" s="1"/>
  <c r="H41" i="1" s="1"/>
  <c r="D41" i="1"/>
  <c r="C41" i="1"/>
  <c r="F36" i="1"/>
  <c r="G36" i="1"/>
  <c r="H36" i="1"/>
  <c r="E36" i="1"/>
  <c r="D36" i="1"/>
  <c r="C36" i="1"/>
  <c r="F35" i="1"/>
  <c r="G35" i="1" s="1"/>
  <c r="H35" i="1" s="1"/>
  <c r="E35" i="1"/>
  <c r="D35" i="1"/>
  <c r="C35" i="1"/>
  <c r="C34" i="1"/>
  <c r="D34" i="1" s="1"/>
  <c r="D37" i="1" s="1"/>
  <c r="C22" i="1"/>
  <c r="C19" i="1"/>
  <c r="C18" i="1"/>
  <c r="C15" i="1"/>
  <c r="C37" i="1" l="1"/>
  <c r="D39" i="1"/>
  <c r="D40" i="1" s="1"/>
  <c r="D45" i="1" s="1"/>
  <c r="E34" i="1"/>
  <c r="C39" i="1"/>
  <c r="C40" i="1" s="1"/>
  <c r="C45" i="1" s="1"/>
  <c r="C48" i="1" s="1"/>
  <c r="F34" i="1" l="1"/>
  <c r="E37" i="1"/>
  <c r="E39" i="1" l="1"/>
  <c r="E40" i="1" s="1"/>
  <c r="E45" i="1" s="1"/>
  <c r="G34" i="1"/>
  <c r="F37" i="1"/>
  <c r="F39" i="1" l="1"/>
  <c r="F40" i="1"/>
  <c r="F45" i="1" s="1"/>
  <c r="H34" i="1"/>
  <c r="H37" i="1" s="1"/>
  <c r="G37" i="1"/>
  <c r="G39" i="1" l="1"/>
  <c r="G40" i="1"/>
  <c r="G45" i="1" s="1"/>
  <c r="H39" i="1"/>
  <c r="H40" i="1" s="1"/>
  <c r="H45" i="1" s="1"/>
  <c r="G47" i="1" s="1"/>
  <c r="G48" i="1" l="1"/>
  <c r="E50" i="1" s="1"/>
</calcChain>
</file>

<file path=xl/sharedStrings.xml><?xml version="1.0" encoding="utf-8"?>
<sst xmlns="http://schemas.openxmlformats.org/spreadsheetml/2006/main" count="68" uniqueCount="56">
  <si>
    <t>Kortereid kokku</t>
  </si>
  <si>
    <t>Praegu üürimiskõlbulikud</t>
  </si>
  <si>
    <t>neist 2-toalised</t>
  </si>
  <si>
    <t>3-toalised</t>
  </si>
  <si>
    <t>Praegu välja üüritud kokku</t>
  </si>
  <si>
    <t>Hoiukohti</t>
  </si>
  <si>
    <t>Vakants praegu, %</t>
  </si>
  <si>
    <t>Tegel</t>
  </si>
  <si>
    <t>Turul</t>
  </si>
  <si>
    <t>10kuni12</t>
  </si>
  <si>
    <t>Laekunud üür kuus 2-toalistelt korteritelt kokku, eur</t>
  </si>
  <si>
    <t>Lakunud üür kuus 3-toalistelt korteritelt kokku, eur</t>
  </si>
  <si>
    <t>Üür 2-toalise korteri kohta kuus, eur</t>
  </si>
  <si>
    <t>Üür 3-toalise korteri kohta kuus, eur</t>
  </si>
  <si>
    <t>320-340</t>
  </si>
  <si>
    <t>400-420</t>
  </si>
  <si>
    <t>SNP , m2</t>
  </si>
  <si>
    <t>Tegevuskulu, eur/aastas</t>
  </si>
  <si>
    <t>Tegevuskulu, eur/m2/kuus</t>
  </si>
  <si>
    <t>Kapitalikulu eur/m2/kuus</t>
  </si>
  <si>
    <t xml:space="preserve">0,80-0,90 </t>
  </si>
  <si>
    <t>60-70</t>
  </si>
  <si>
    <t>Hoiukoha üür, eur/kuus</t>
  </si>
  <si>
    <t>Disk.määr, %</t>
  </si>
  <si>
    <t>Kap.määr praegu</t>
  </si>
  <si>
    <t>Kap.määr 5.a.lõpus</t>
  </si>
  <si>
    <t>Servituudi tasu, eur/kuus</t>
  </si>
  <si>
    <t>Investeering</t>
  </si>
  <si>
    <t>Kasvutempo, %</t>
  </si>
  <si>
    <t>Vakants, eur</t>
  </si>
  <si>
    <t>PGI 2- toalised, eur</t>
  </si>
  <si>
    <t>PGI 3 -toalised, eur</t>
  </si>
  <si>
    <t>PGI hoiukoha tasu, eur</t>
  </si>
  <si>
    <t>Kokku PGI, eur</t>
  </si>
  <si>
    <t>EGI, eur</t>
  </si>
  <si>
    <t>Tegevuskulu, eur</t>
  </si>
  <si>
    <t>Kapitalikulu, eur</t>
  </si>
  <si>
    <t>Puhas tegevustulu, eur</t>
  </si>
  <si>
    <t>Servituudi tasu, eur</t>
  </si>
  <si>
    <t>Investeering, eur</t>
  </si>
  <si>
    <t>Kokku kulud, eur</t>
  </si>
  <si>
    <t>Lõpetav CF</t>
  </si>
  <si>
    <t>Kokku rahavoog</t>
  </si>
  <si>
    <t>Turuväärtus diskonteeritud CF meetodil, eur</t>
  </si>
  <si>
    <t>ehk</t>
  </si>
  <si>
    <t>Turuväärtus kapitaliseerimise meetodil</t>
  </si>
  <si>
    <t>Avutame stabiliseeritud NOI</t>
  </si>
  <si>
    <t>NOI, eur</t>
  </si>
  <si>
    <t>PGI 2-toalised, eur</t>
  </si>
  <si>
    <t>PGI 3-toalised, eur</t>
  </si>
  <si>
    <t>PGI hoiukohad,eur</t>
  </si>
  <si>
    <t>Kokku PGI,eur</t>
  </si>
  <si>
    <t xml:space="preserve">ehk 4,0 </t>
  </si>
  <si>
    <t>eurot</t>
  </si>
  <si>
    <t>4,5 mln eurot</t>
  </si>
  <si>
    <t>Valin, arvestades turutingimusi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</si>
</sst>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" fontId="0" fillId="0" borderId="0" xfId="0" applyNumberFormat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7"/>
  <sheetViews>
    <sheetView tabSelected="1" topLeftCell="A34" workbookViewId="0">
      <selection activeCell="C56" sqref="C56"/>
    </sheetView>
  </sheetViews>
  <sheetFormatPr defaultRowHeight="15" x14ac:dyDescent="0.25"/>
  <cols>
    <col min="2" max="2" width="27.85546875" customWidth="1"/>
    <col min="5" max="5" width="13.7109375" bestFit="1" customWidth="1"/>
  </cols>
  <sheetData>
    <row r="3" spans="2:5" ht="42" customHeight="1" x14ac:dyDescent="0.25">
      <c r="B3" s="1"/>
      <c r="C3" s="1" t="s">
        <v>7</v>
      </c>
      <c r="D3" s="1" t="s">
        <v>8</v>
      </c>
      <c r="E3" s="3" t="s">
        <v>55</v>
      </c>
    </row>
    <row r="4" spans="2:5" x14ac:dyDescent="0.25">
      <c r="B4" s="1"/>
      <c r="C4" s="1"/>
      <c r="D4" s="1"/>
      <c r="E4" s="1"/>
    </row>
    <row r="5" spans="2:5" x14ac:dyDescent="0.25">
      <c r="B5" s="1" t="s">
        <v>0</v>
      </c>
      <c r="C5" s="1">
        <v>100</v>
      </c>
      <c r="D5" s="1"/>
      <c r="E5" s="1"/>
    </row>
    <row r="6" spans="2:5" x14ac:dyDescent="0.25">
      <c r="B6" s="1" t="s">
        <v>2</v>
      </c>
      <c r="C6" s="1">
        <v>50</v>
      </c>
      <c r="D6" s="1"/>
      <c r="E6" s="1"/>
    </row>
    <row r="7" spans="2:5" x14ac:dyDescent="0.25">
      <c r="B7" s="1" t="s">
        <v>3</v>
      </c>
      <c r="C7" s="1">
        <v>50</v>
      </c>
      <c r="D7" s="1"/>
      <c r="E7" s="1"/>
    </row>
    <row r="8" spans="2:5" x14ac:dyDescent="0.25">
      <c r="B8" s="1" t="s">
        <v>1</v>
      </c>
      <c r="C8" s="1">
        <v>95</v>
      </c>
      <c r="D8" s="1"/>
      <c r="E8" s="1"/>
    </row>
    <row r="9" spans="2:5" x14ac:dyDescent="0.25">
      <c r="B9" s="1" t="s">
        <v>2</v>
      </c>
      <c r="C9" s="1">
        <v>50</v>
      </c>
      <c r="D9" s="1"/>
      <c r="E9" s="1"/>
    </row>
    <row r="10" spans="2:5" x14ac:dyDescent="0.25">
      <c r="B10" s="1" t="s">
        <v>3</v>
      </c>
      <c r="C10" s="1">
        <v>45</v>
      </c>
      <c r="D10" s="1"/>
      <c r="E10" s="1"/>
    </row>
    <row r="11" spans="2:5" x14ac:dyDescent="0.25">
      <c r="B11" s="1" t="s">
        <v>4</v>
      </c>
      <c r="C11" s="1">
        <v>85</v>
      </c>
      <c r="D11" s="1"/>
      <c r="E11" s="1"/>
    </row>
    <row r="12" spans="2:5" x14ac:dyDescent="0.25">
      <c r="B12" s="1" t="s">
        <v>2</v>
      </c>
      <c r="C12" s="1">
        <v>45</v>
      </c>
      <c r="D12" s="1"/>
      <c r="E12" s="1"/>
    </row>
    <row r="13" spans="2:5" x14ac:dyDescent="0.25">
      <c r="B13" s="1" t="s">
        <v>3</v>
      </c>
      <c r="C13" s="1">
        <v>40</v>
      </c>
      <c r="D13" s="1"/>
      <c r="E13" s="1"/>
    </row>
    <row r="14" spans="2:5" x14ac:dyDescent="0.25">
      <c r="B14" s="1" t="s">
        <v>5</v>
      </c>
      <c r="C14" s="1">
        <v>100</v>
      </c>
      <c r="D14" s="1"/>
      <c r="E14" s="1"/>
    </row>
    <row r="15" spans="2:5" x14ac:dyDescent="0.25">
      <c r="B15" s="1" t="s">
        <v>6</v>
      </c>
      <c r="C15" s="1">
        <f>10/95*100</f>
        <v>10.526315789473683</v>
      </c>
      <c r="D15" s="2" t="s">
        <v>9</v>
      </c>
      <c r="E15" s="1">
        <v>10.5</v>
      </c>
    </row>
    <row r="16" spans="2:5" ht="30" customHeight="1" x14ac:dyDescent="0.25">
      <c r="B16" s="3" t="s">
        <v>10</v>
      </c>
      <c r="C16" s="4">
        <v>14400</v>
      </c>
      <c r="D16" s="1"/>
      <c r="E16" s="1"/>
    </row>
    <row r="17" spans="2:5" ht="31.5" customHeight="1" x14ac:dyDescent="0.25">
      <c r="B17" s="3" t="s">
        <v>11</v>
      </c>
      <c r="C17" s="4">
        <v>16600</v>
      </c>
      <c r="D17" s="1"/>
      <c r="E17" s="1"/>
    </row>
    <row r="18" spans="2:5" ht="30" customHeight="1" x14ac:dyDescent="0.25">
      <c r="B18" s="3" t="s">
        <v>12</v>
      </c>
      <c r="C18" s="1">
        <f>C16/45</f>
        <v>320</v>
      </c>
      <c r="D18" s="1" t="s">
        <v>14</v>
      </c>
      <c r="E18" s="1">
        <v>320</v>
      </c>
    </row>
    <row r="19" spans="2:5" ht="29.25" customHeight="1" x14ac:dyDescent="0.25">
      <c r="B19" s="3" t="s">
        <v>13</v>
      </c>
      <c r="C19" s="1">
        <f>C17/C13</f>
        <v>415</v>
      </c>
      <c r="D19" s="1" t="s">
        <v>15</v>
      </c>
      <c r="E19" s="1">
        <v>415</v>
      </c>
    </row>
    <row r="20" spans="2:5" x14ac:dyDescent="0.25">
      <c r="B20" s="3" t="s">
        <v>16</v>
      </c>
      <c r="C20" s="1">
        <v>7800</v>
      </c>
      <c r="D20" s="1"/>
      <c r="E20" s="1"/>
    </row>
    <row r="21" spans="2:5" x14ac:dyDescent="0.25">
      <c r="B21" s="3" t="s">
        <v>17</v>
      </c>
      <c r="C21" s="1">
        <v>70200</v>
      </c>
      <c r="D21" s="1"/>
      <c r="E21" s="1"/>
    </row>
    <row r="22" spans="2:5" ht="15.75" x14ac:dyDescent="0.25">
      <c r="B22" s="3" t="s">
        <v>18</v>
      </c>
      <c r="C22" s="1">
        <f>C21/C20/12</f>
        <v>0.75</v>
      </c>
      <c r="D22" s="4" t="s">
        <v>20</v>
      </c>
      <c r="E22" s="1">
        <v>0.8</v>
      </c>
    </row>
    <row r="23" spans="2:5" x14ac:dyDescent="0.25">
      <c r="B23" s="3" t="s">
        <v>19</v>
      </c>
      <c r="C23" s="1">
        <v>0.2</v>
      </c>
      <c r="D23" s="1">
        <v>0.2</v>
      </c>
      <c r="E23" s="1">
        <v>0.2</v>
      </c>
    </row>
    <row r="24" spans="2:5" x14ac:dyDescent="0.25">
      <c r="B24" s="3" t="s">
        <v>22</v>
      </c>
      <c r="C24" s="1">
        <v>65</v>
      </c>
      <c r="D24" s="1" t="s">
        <v>21</v>
      </c>
      <c r="E24" s="1">
        <v>65</v>
      </c>
    </row>
    <row r="25" spans="2:5" x14ac:dyDescent="0.25">
      <c r="B25" s="3" t="s">
        <v>23</v>
      </c>
      <c r="C25" s="1"/>
      <c r="D25" s="1"/>
      <c r="E25" s="1">
        <v>10</v>
      </c>
    </row>
    <row r="26" spans="2:5" x14ac:dyDescent="0.25">
      <c r="B26" s="3" t="s">
        <v>24</v>
      </c>
      <c r="C26" s="1"/>
      <c r="D26" s="1"/>
      <c r="E26" s="1">
        <v>9.1999999999999993</v>
      </c>
    </row>
    <row r="27" spans="2:5" x14ac:dyDescent="0.25">
      <c r="B27" s="3" t="s">
        <v>25</v>
      </c>
      <c r="C27" s="1"/>
      <c r="D27" s="1"/>
      <c r="E27" s="1">
        <v>8.1999999999999993</v>
      </c>
    </row>
    <row r="28" spans="2:5" x14ac:dyDescent="0.25">
      <c r="B28" s="3" t="s">
        <v>26</v>
      </c>
      <c r="C28" s="1"/>
      <c r="D28" s="1"/>
      <c r="E28" s="1">
        <v>400</v>
      </c>
    </row>
    <row r="29" spans="2:5" x14ac:dyDescent="0.25">
      <c r="B29" s="3" t="s">
        <v>27</v>
      </c>
      <c r="C29" s="1"/>
      <c r="D29" s="1"/>
      <c r="E29" s="1">
        <v>80000</v>
      </c>
    </row>
    <row r="33" spans="2:8" x14ac:dyDescent="0.25">
      <c r="B33" s="1"/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</row>
    <row r="34" spans="2:8" x14ac:dyDescent="0.25">
      <c r="B34" s="1" t="s">
        <v>30</v>
      </c>
      <c r="C34" s="1">
        <f>50*E18*12</f>
        <v>192000</v>
      </c>
      <c r="D34" s="1">
        <f>C34*1.03</f>
        <v>197760</v>
      </c>
      <c r="E34" s="6">
        <f t="shared" ref="E34:H34" si="0">D34*1.03</f>
        <v>203692.80000000002</v>
      </c>
      <c r="F34" s="6">
        <f t="shared" si="0"/>
        <v>209803.58400000003</v>
      </c>
      <c r="G34" s="6">
        <f t="shared" si="0"/>
        <v>216097.69152000005</v>
      </c>
      <c r="H34" s="6">
        <f t="shared" si="0"/>
        <v>222580.62226560005</v>
      </c>
    </row>
    <row r="35" spans="2:8" x14ac:dyDescent="0.25">
      <c r="B35" s="1" t="s">
        <v>31</v>
      </c>
      <c r="C35" s="1">
        <f>45*E19*12</f>
        <v>224100</v>
      </c>
      <c r="D35" s="1">
        <f>50*1.03*E19*12</f>
        <v>256470</v>
      </c>
      <c r="E35" s="6">
        <f>D35*1.03</f>
        <v>264164.10000000003</v>
      </c>
      <c r="F35" s="6">
        <f t="shared" ref="F35:H35" si="1">E35*1.03</f>
        <v>272089.02300000004</v>
      </c>
      <c r="G35" s="6">
        <f t="shared" si="1"/>
        <v>280251.69369000004</v>
      </c>
      <c r="H35" s="6">
        <f t="shared" si="1"/>
        <v>288659.24450070004</v>
      </c>
    </row>
    <row r="36" spans="2:8" x14ac:dyDescent="0.25">
      <c r="B36" s="1" t="s">
        <v>32</v>
      </c>
      <c r="C36" s="1">
        <f>95*65*12</f>
        <v>74100</v>
      </c>
      <c r="D36" s="1">
        <f>100*1.03*E24*12</f>
        <v>80340</v>
      </c>
      <c r="E36" s="6">
        <f>D36*1.03</f>
        <v>82750.2</v>
      </c>
      <c r="F36" s="6">
        <f t="shared" ref="F36:H36" si="2">E36*1.03</f>
        <v>85232.706000000006</v>
      </c>
      <c r="G36" s="6">
        <f t="shared" si="2"/>
        <v>87789.687180000008</v>
      </c>
      <c r="H36" s="6">
        <f t="shared" si="2"/>
        <v>90423.377795400011</v>
      </c>
    </row>
    <row r="37" spans="2:8" x14ac:dyDescent="0.25">
      <c r="B37" s="1" t="s">
        <v>33</v>
      </c>
      <c r="C37" s="1">
        <f>SUM(C34:C36)</f>
        <v>490200</v>
      </c>
      <c r="D37" s="1">
        <f t="shared" ref="D37:H37" si="3">SUM(D34:D36)</f>
        <v>534570</v>
      </c>
      <c r="E37" s="6">
        <f t="shared" si="3"/>
        <v>550607.1</v>
      </c>
      <c r="F37" s="1">
        <f t="shared" si="3"/>
        <v>567125.31300000008</v>
      </c>
      <c r="G37" s="1">
        <f t="shared" si="3"/>
        <v>584139.0723900001</v>
      </c>
      <c r="H37" s="6">
        <f t="shared" si="3"/>
        <v>601663.24456170003</v>
      </c>
    </row>
    <row r="38" spans="2:8" x14ac:dyDescent="0.25">
      <c r="B38" s="1" t="s">
        <v>28</v>
      </c>
      <c r="C38" s="1">
        <v>3</v>
      </c>
      <c r="D38" s="1"/>
      <c r="E38" s="1"/>
      <c r="F38" s="1"/>
      <c r="G38" s="1"/>
      <c r="H38" s="1"/>
    </row>
    <row r="39" spans="2:8" x14ac:dyDescent="0.25">
      <c r="B39" s="1" t="s">
        <v>29</v>
      </c>
      <c r="C39" s="1">
        <f>C37*0.105</f>
        <v>51471</v>
      </c>
      <c r="D39" s="6">
        <f t="shared" ref="D39:H39" si="4">D37*0.105</f>
        <v>56129.85</v>
      </c>
      <c r="E39" s="6">
        <f t="shared" si="4"/>
        <v>57813.745499999997</v>
      </c>
      <c r="F39" s="6">
        <f t="shared" si="4"/>
        <v>59548.157865000008</v>
      </c>
      <c r="G39" s="6">
        <f t="shared" si="4"/>
        <v>61334.602600950006</v>
      </c>
      <c r="H39" s="6">
        <f t="shared" si="4"/>
        <v>63174.640678978503</v>
      </c>
    </row>
    <row r="40" spans="2:8" x14ac:dyDescent="0.25">
      <c r="B40" s="1" t="s">
        <v>34</v>
      </c>
      <c r="C40" s="1">
        <f>C37-C39</f>
        <v>438729</v>
      </c>
      <c r="D40" s="6">
        <f t="shared" ref="D40:H40" si="5">D37-D39</f>
        <v>478440.15</v>
      </c>
      <c r="E40" s="6">
        <f t="shared" si="5"/>
        <v>492793.35449999996</v>
      </c>
      <c r="F40" s="6">
        <f t="shared" si="5"/>
        <v>507577.15513500007</v>
      </c>
      <c r="G40" s="6">
        <f t="shared" si="5"/>
        <v>522804.46978905011</v>
      </c>
      <c r="H40" s="6">
        <f t="shared" si="5"/>
        <v>538488.60388272151</v>
      </c>
    </row>
    <row r="41" spans="2:8" x14ac:dyDescent="0.25">
      <c r="B41" s="1" t="s">
        <v>35</v>
      </c>
      <c r="C41" s="1">
        <f>C20*E22*12</f>
        <v>74880</v>
      </c>
      <c r="D41" s="6">
        <f>C41*1.03</f>
        <v>77126.400000000009</v>
      </c>
      <c r="E41" s="6">
        <f t="shared" ref="E41:H41" si="6">D41*1.03</f>
        <v>79440.19200000001</v>
      </c>
      <c r="F41" s="6">
        <f t="shared" si="6"/>
        <v>81823.397760000007</v>
      </c>
      <c r="G41" s="6">
        <f t="shared" si="6"/>
        <v>84278.09969280001</v>
      </c>
      <c r="H41" s="6">
        <f t="shared" si="6"/>
        <v>86806.442683584013</v>
      </c>
    </row>
    <row r="42" spans="2:8" x14ac:dyDescent="0.25">
      <c r="B42" s="1" t="s">
        <v>36</v>
      </c>
      <c r="C42" s="1">
        <f>C20*E23*12</f>
        <v>18720</v>
      </c>
      <c r="D42" s="6">
        <f>C42*1.03</f>
        <v>19281.600000000002</v>
      </c>
      <c r="E42" s="6">
        <f t="shared" ref="E42:H42" si="7">D42*1.03</f>
        <v>19860.048000000003</v>
      </c>
      <c r="F42" s="6">
        <f t="shared" si="7"/>
        <v>20455.849440000002</v>
      </c>
      <c r="G42" s="6">
        <f t="shared" si="7"/>
        <v>21069.524923200002</v>
      </c>
      <c r="H42" s="6">
        <f t="shared" si="7"/>
        <v>21701.610670896003</v>
      </c>
    </row>
    <row r="43" spans="2:8" x14ac:dyDescent="0.25">
      <c r="B43" s="1" t="s">
        <v>38</v>
      </c>
      <c r="C43" s="1">
        <v>400</v>
      </c>
      <c r="D43" s="1">
        <v>400</v>
      </c>
      <c r="E43" s="1">
        <v>400</v>
      </c>
      <c r="F43" s="1">
        <v>400</v>
      </c>
      <c r="G43" s="1">
        <v>400</v>
      </c>
      <c r="H43" s="1">
        <v>400</v>
      </c>
    </row>
    <row r="44" spans="2:8" x14ac:dyDescent="0.25">
      <c r="B44" s="1" t="s">
        <v>40</v>
      </c>
      <c r="C44" s="1">
        <f>SUM(C41:C43)</f>
        <v>94000</v>
      </c>
      <c r="D44" s="1">
        <f t="shared" ref="D44:H44" si="8">SUM(D41:D43)</f>
        <v>96808.000000000015</v>
      </c>
      <c r="E44" s="6">
        <f t="shared" si="8"/>
        <v>99700.24000000002</v>
      </c>
      <c r="F44" s="6">
        <f t="shared" si="8"/>
        <v>102679.24720000001</v>
      </c>
      <c r="G44" s="6">
        <f t="shared" si="8"/>
        <v>105747.62461600002</v>
      </c>
      <c r="H44" s="6">
        <f t="shared" si="8"/>
        <v>108908.05335448001</v>
      </c>
    </row>
    <row r="45" spans="2:8" x14ac:dyDescent="0.25">
      <c r="B45" s="1" t="s">
        <v>37</v>
      </c>
      <c r="C45" s="1">
        <f>C40-C44</f>
        <v>344729</v>
      </c>
      <c r="D45" s="6">
        <f t="shared" ref="D45:H45" si="9">D40-D44</f>
        <v>381632.15</v>
      </c>
      <c r="E45" s="6">
        <f t="shared" si="9"/>
        <v>393093.11449999991</v>
      </c>
      <c r="F45" s="6">
        <f t="shared" si="9"/>
        <v>404897.90793500002</v>
      </c>
      <c r="G45" s="6">
        <f t="shared" si="9"/>
        <v>417056.84517305007</v>
      </c>
      <c r="H45" s="6">
        <f t="shared" si="9"/>
        <v>429580.5505282415</v>
      </c>
    </row>
    <row r="46" spans="2:8" x14ac:dyDescent="0.25">
      <c r="B46" s="1" t="s">
        <v>39</v>
      </c>
      <c r="C46" s="1">
        <v>-80000</v>
      </c>
      <c r="D46" s="1"/>
      <c r="E46" s="1"/>
      <c r="F46" s="1"/>
      <c r="G46" s="1"/>
      <c r="H46" s="1"/>
    </row>
    <row r="47" spans="2:8" x14ac:dyDescent="0.25">
      <c r="B47" s="1" t="s">
        <v>41</v>
      </c>
      <c r="C47" s="1"/>
      <c r="D47" s="1"/>
      <c r="E47" s="1"/>
      <c r="F47" s="1"/>
      <c r="G47" s="1">
        <f>H45/0.082*0.98</f>
        <v>5134011.4575326424</v>
      </c>
      <c r="H47" s="1"/>
    </row>
    <row r="48" spans="2:8" x14ac:dyDescent="0.25">
      <c r="B48" s="1" t="s">
        <v>42</v>
      </c>
      <c r="C48" s="1">
        <f>C45+C46</f>
        <v>264729</v>
      </c>
      <c r="D48" s="6">
        <v>376101.05</v>
      </c>
      <c r="E48" s="6">
        <v>387396.08149999997</v>
      </c>
      <c r="F48" s="1">
        <v>399029.96394500008</v>
      </c>
      <c r="G48" s="6">
        <f>G45+G47</f>
        <v>5551068.3027056921</v>
      </c>
      <c r="H48" s="1"/>
    </row>
    <row r="50" spans="2:7" x14ac:dyDescent="0.25">
      <c r="B50" t="s">
        <v>43</v>
      </c>
      <c r="E50" s="5">
        <f>NPV(10%,C48:G48)</f>
        <v>4561865.9605405675</v>
      </c>
      <c r="F50" t="s">
        <v>44</v>
      </c>
      <c r="G50" t="s">
        <v>54</v>
      </c>
    </row>
    <row r="52" spans="2:7" x14ac:dyDescent="0.25">
      <c r="B52" t="s">
        <v>45</v>
      </c>
    </row>
    <row r="53" spans="2:7" x14ac:dyDescent="0.25">
      <c r="B53" t="s">
        <v>46</v>
      </c>
    </row>
    <row r="54" spans="2:7" x14ac:dyDescent="0.25">
      <c r="B54" s="1" t="s">
        <v>48</v>
      </c>
      <c r="C54" s="1">
        <f>50*320*12</f>
        <v>192000</v>
      </c>
    </row>
    <row r="55" spans="2:7" x14ac:dyDescent="0.25">
      <c r="B55" s="1" t="s">
        <v>49</v>
      </c>
      <c r="C55" s="1">
        <f>50*415*12</f>
        <v>249000</v>
      </c>
    </row>
    <row r="56" spans="2:7" x14ac:dyDescent="0.25">
      <c r="B56" s="1" t="s">
        <v>50</v>
      </c>
      <c r="C56" s="1">
        <f>100*65*12</f>
        <v>78000</v>
      </c>
    </row>
    <row r="57" spans="2:7" x14ac:dyDescent="0.25">
      <c r="B57" s="1" t="s">
        <v>51</v>
      </c>
      <c r="C57" s="1">
        <f>SUM(C54:C56)</f>
        <v>519000</v>
      </c>
    </row>
    <row r="58" spans="2:7" x14ac:dyDescent="0.25">
      <c r="B58" s="1" t="s">
        <v>29</v>
      </c>
      <c r="C58" s="1">
        <f>C57*0.105</f>
        <v>54495</v>
      </c>
    </row>
    <row r="59" spans="2:7" x14ac:dyDescent="0.25">
      <c r="B59" s="1" t="s">
        <v>34</v>
      </c>
      <c r="C59" s="1">
        <f>C57-C58</f>
        <v>464505</v>
      </c>
    </row>
    <row r="60" spans="2:7" x14ac:dyDescent="0.25">
      <c r="B60" s="1" t="s">
        <v>35</v>
      </c>
      <c r="C60" s="1">
        <v>74880</v>
      </c>
    </row>
    <row r="61" spans="2:7" x14ac:dyDescent="0.25">
      <c r="B61" s="1" t="s">
        <v>36</v>
      </c>
      <c r="C61" s="1">
        <v>18720</v>
      </c>
    </row>
    <row r="62" spans="2:7" x14ac:dyDescent="0.25">
      <c r="B62" s="1" t="s">
        <v>38</v>
      </c>
      <c r="C62" s="1">
        <v>400</v>
      </c>
    </row>
    <row r="63" spans="2:7" x14ac:dyDescent="0.25">
      <c r="B63" s="1" t="s">
        <v>40</v>
      </c>
      <c r="C63" s="1">
        <v>94000</v>
      </c>
    </row>
    <row r="64" spans="2:7" x14ac:dyDescent="0.25">
      <c r="B64" s="1" t="s">
        <v>47</v>
      </c>
      <c r="C64" s="1">
        <f>C59-C63</f>
        <v>370505</v>
      </c>
    </row>
    <row r="65" spans="2:7" x14ac:dyDescent="0.25">
      <c r="B65" s="1" t="s">
        <v>39</v>
      </c>
      <c r="C65" s="1">
        <v>-80000</v>
      </c>
    </row>
    <row r="67" spans="2:7" x14ac:dyDescent="0.25">
      <c r="B67" t="s">
        <v>45</v>
      </c>
      <c r="E67" s="5">
        <f>C64/0.0902-80000</f>
        <v>4027594.2350332593</v>
      </c>
      <c r="F67" t="s">
        <v>52</v>
      </c>
      <c r="G67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Kolbre</dc:creator>
  <cp:lastModifiedBy>Ene Kolbre</cp:lastModifiedBy>
  <dcterms:created xsi:type="dcterms:W3CDTF">2016-10-10T12:00:29Z</dcterms:created>
  <dcterms:modified xsi:type="dcterms:W3CDTF">2016-10-13T06:55:38Z</dcterms:modified>
</cp:coreProperties>
</file>