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tulumeeto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Maile Kajak</author>
  </authors>
  <commentList>
    <comment ref="D27" authorId="0">
      <text>
        <r>
          <rPr>
            <b/>
            <sz val="9"/>
            <rFont val="Tahoma"/>
            <family val="0"/>
          </rPr>
          <t>Maile Kajak:</t>
        </r>
        <r>
          <rPr>
            <sz val="9"/>
            <rFont val="Tahoma"/>
            <family val="0"/>
          </rPr>
          <t xml:space="preserve">
arvestatud on tegeliku omanikukulude suurusjärguga, kuna see vastab turu keskmisele tasemele. Võimaliku põrandavahetuse kuluga ei ole arvestatud, kuna see sisaldub tegevuskulude remondifondi osas</t>
        </r>
      </text>
    </comment>
    <comment ref="D21" authorId="0">
      <text>
        <r>
          <rPr>
            <b/>
            <sz val="9"/>
            <rFont val="Tahoma"/>
            <family val="0"/>
          </rPr>
          <t>Maile Kajak:</t>
        </r>
        <r>
          <rPr>
            <sz val="9"/>
            <rFont val="Tahoma"/>
            <family val="0"/>
          </rPr>
          <t xml:space="preserve">
arvestatud on tegeliku üürituluga, kuna see vastab turutasemele</t>
        </r>
      </text>
    </comment>
    <comment ref="D22" authorId="0">
      <text>
        <r>
          <rPr>
            <b/>
            <sz val="9"/>
            <rFont val="Tahoma"/>
            <family val="0"/>
          </rPr>
          <t>Maile Kajak:</t>
        </r>
        <r>
          <rPr>
            <sz val="9"/>
            <rFont val="Tahoma"/>
            <family val="0"/>
          </rPr>
          <t xml:space="preserve">
arvestatud on tegeliku parkimistuluga, kuna see vastab turutasemele</t>
        </r>
      </text>
    </comment>
    <comment ref="D24" authorId="0">
      <text>
        <r>
          <rPr>
            <b/>
            <sz val="9"/>
            <rFont val="Tahoma"/>
            <family val="0"/>
          </rPr>
          <t>Maile Kajak:</t>
        </r>
        <r>
          <rPr>
            <sz val="9"/>
            <rFont val="Tahoma"/>
            <family val="0"/>
          </rPr>
          <t xml:space="preserve">
kuigi hoone tegelik vakantsus on madalam, on turuväärtuse leidmisel arvestatud sarnaste pindade turu keskmise vakantsusega</t>
        </r>
      </text>
    </comment>
  </commentList>
</comments>
</file>

<file path=xl/sharedStrings.xml><?xml version="1.0" encoding="utf-8"?>
<sst xmlns="http://schemas.openxmlformats.org/spreadsheetml/2006/main" count="65" uniqueCount="60">
  <si>
    <t>Aasta</t>
  </si>
  <si>
    <t>Vakantsus</t>
  </si>
  <si>
    <t>Müügihind</t>
  </si>
  <si>
    <t>Müügikulu</t>
  </si>
  <si>
    <t>Müügitulu</t>
  </si>
  <si>
    <t>Parkimistulu</t>
  </si>
  <si>
    <t>Hoone SNP</t>
  </si>
  <si>
    <t>sh väljaüüritud pind</t>
  </si>
  <si>
    <t xml:space="preserve">     vakantne pind</t>
  </si>
  <si>
    <t>Üüritulu</t>
  </si>
  <si>
    <t>Üürileantav pind</t>
  </si>
  <si>
    <t>Kuine üüritulu</t>
  </si>
  <si>
    <t xml:space="preserve">   sh ankurüürnik</t>
  </si>
  <si>
    <t>tk/kuus</t>
  </si>
  <si>
    <t>Üüritulu, eur/m2</t>
  </si>
  <si>
    <t>Turu keskmine</t>
  </si>
  <si>
    <t>Parkimine tk/kuus</t>
  </si>
  <si>
    <t>Omanikukulud, eur/m2</t>
  </si>
  <si>
    <t>Hoone</t>
  </si>
  <si>
    <t>Tegelik tulu</t>
  </si>
  <si>
    <t>Tegelik kulu</t>
  </si>
  <si>
    <t>eur/m2/kuus</t>
  </si>
  <si>
    <t>Omanikukulud eur/m2/kuus</t>
  </si>
  <si>
    <t>Tulud:</t>
  </si>
  <si>
    <t>Kulud:</t>
  </si>
  <si>
    <t>Diskonteerimine:</t>
  </si>
  <si>
    <t>Efektiivne kogutulu (EGI)</t>
  </si>
  <si>
    <t>Ekspluatatsioonikulude kasv, %</t>
  </si>
  <si>
    <t>Puhas tegevustulu (NOI)</t>
  </si>
  <si>
    <t>Diskontokordaja</t>
  </si>
  <si>
    <t>Diskonteeritud rahavood</t>
  </si>
  <si>
    <t>Üüritulu kasv</t>
  </si>
  <si>
    <t>Kasv</t>
  </si>
  <si>
    <t>Inflatsioon</t>
  </si>
  <si>
    <t>Potentsiaalne kogutulu (PGI)</t>
  </si>
  <si>
    <t>Vakantsus, eur</t>
  </si>
  <si>
    <t>Tulumäärad</t>
  </si>
  <si>
    <t>Lihtkapitaliseerimine:</t>
  </si>
  <si>
    <t>kap. määr 5.a. pärast</t>
  </si>
  <si>
    <t>kap. määr hetkel</t>
  </si>
  <si>
    <t>diskontomäär</t>
  </si>
  <si>
    <t>Turuväärtus, eur</t>
  </si>
  <si>
    <t>eur/SNPm2</t>
  </si>
  <si>
    <t>Omanikukulud kuus, eur</t>
  </si>
  <si>
    <t>Rahavoog, eur</t>
  </si>
  <si>
    <t>12,0-13,5</t>
  </si>
  <si>
    <t>80 - 150</t>
  </si>
  <si>
    <t>Parkimiskohtade arv parkimismajas</t>
  </si>
  <si>
    <t>Parkimistulu sees</t>
  </si>
  <si>
    <t>Parkimiskohtade arv väljas</t>
  </si>
  <si>
    <t>Väljaüüritud parkimismajas</t>
  </si>
  <si>
    <t>Parkimistulu väljas</t>
  </si>
  <si>
    <t>Väljaüüritud väljas</t>
  </si>
  <si>
    <t>Vakantne väljas</t>
  </si>
  <si>
    <t>Juurdepääsuservituudi tasu, eur</t>
  </si>
  <si>
    <t>0,7 - 1,0</t>
  </si>
  <si>
    <t>Servituudi tasu</t>
  </si>
  <si>
    <r>
      <t xml:space="preserve">Hinnatava objekti turuväärtus diskonteeritud rahavoogude meetodil on ca </t>
    </r>
    <r>
      <rPr>
        <b/>
        <sz val="8"/>
        <rFont val="Arial"/>
        <family val="2"/>
      </rPr>
      <t>7 490 000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eurot</t>
    </r>
    <r>
      <rPr>
        <sz val="8"/>
        <rFont val="Arial"/>
        <family val="2"/>
      </rPr>
      <t xml:space="preserve"> ehk ca 1 513 eurot hoone suletud netopinna kohta. Tulemus ei sisalda käibemaksu.</t>
    </r>
  </si>
  <si>
    <r>
      <t xml:space="preserve">Hinnatava objekti turuväärtus lihtkapitaliseerimise meetodil on ca </t>
    </r>
    <r>
      <rPr>
        <b/>
        <sz val="8"/>
        <rFont val="Arial"/>
        <family val="2"/>
      </rPr>
      <t>7 315 000 eurot</t>
    </r>
    <r>
      <rPr>
        <sz val="8"/>
        <rFont val="Arial"/>
        <family val="2"/>
      </rPr>
      <t xml:space="preserve"> ehk ca 1 478 eurot hoone suletud netopinna kohta. Tulemus ei sisalda käibemaksu.</t>
    </r>
  </si>
  <si>
    <t>Tegevuskulud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</si>
</sst>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#,##0.0"/>
    <numFmt numFmtId="173" formatCode="0.0%"/>
    <numFmt numFmtId="174" formatCode="#,##0.000"/>
    <numFmt numFmtId="175" formatCode="#,##0.00\ [$€-1]"/>
    <numFmt numFmtId="176" formatCode="#,##0.0000"/>
    <numFmt numFmtId="177" formatCode="#,##0.0\ [$€-1]"/>
    <numFmt numFmtId="178" formatCode="0.000%"/>
    <numFmt numFmtId="179" formatCode="0.0000000"/>
    <numFmt numFmtId="180" formatCode="0.00000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0"/>
    </font>
    <font>
      <i/>
      <u val="single"/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4" fillId="33" borderId="10" xfId="57" applyNumberFormat="1" applyFont="1" applyFill="1" applyBorder="1">
      <alignment/>
      <protection/>
    </xf>
    <xf numFmtId="3" fontId="1" fillId="33" borderId="10" xfId="57" applyNumberFormat="1" applyFont="1" applyFill="1" applyBorder="1">
      <alignment/>
      <protection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left"/>
    </xf>
    <xf numFmtId="173" fontId="1" fillId="0" borderId="0" xfId="0" applyNumberFormat="1" applyFont="1" applyAlignment="1">
      <alignment horizontal="left"/>
    </xf>
    <xf numFmtId="3" fontId="4" fillId="33" borderId="10" xfId="57" applyNumberFormat="1" applyFont="1" applyFill="1" applyBorder="1">
      <alignment/>
      <protection/>
    </xf>
    <xf numFmtId="3" fontId="5" fillId="33" borderId="10" xfId="57" applyNumberFormat="1" applyFont="1" applyFill="1" applyBorder="1">
      <alignment/>
      <protection/>
    </xf>
    <xf numFmtId="3" fontId="6" fillId="33" borderId="10" xfId="57" applyNumberFormat="1" applyFont="1" applyFill="1" applyBorder="1">
      <alignment/>
      <protection/>
    </xf>
    <xf numFmtId="3" fontId="4" fillId="33" borderId="0" xfId="57" applyNumberFormat="1" applyFont="1" applyFill="1" applyBorder="1">
      <alignment/>
      <protection/>
    </xf>
    <xf numFmtId="3" fontId="6" fillId="33" borderId="10" xfId="57" applyNumberFormat="1" applyFont="1" applyFill="1" applyBorder="1" applyAlignment="1">
      <alignment horizontal="right"/>
      <protection/>
    </xf>
    <xf numFmtId="0" fontId="5" fillId="34" borderId="10" xfId="57" applyFont="1" applyFill="1" applyBorder="1">
      <alignment/>
      <protection/>
    </xf>
    <xf numFmtId="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1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76" fontId="1" fillId="33" borderId="0" xfId="0" applyNumberFormat="1" applyFont="1" applyFill="1" applyBorder="1" applyAlignment="1">
      <alignment/>
    </xf>
    <xf numFmtId="9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6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173" fontId="1" fillId="33" borderId="15" xfId="0" applyNumberFormat="1" applyFont="1" applyFill="1" applyBorder="1" applyAlignment="1">
      <alignment horizontal="left"/>
    </xf>
    <xf numFmtId="171" fontId="1" fillId="33" borderId="0" xfId="0" applyNumberFormat="1" applyFont="1" applyFill="1" applyBorder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173" fontId="1" fillId="33" borderId="0" xfId="60" applyNumberFormat="1" applyFont="1" applyFill="1" applyBorder="1" applyAlignment="1">
      <alignment horizontal="left"/>
    </xf>
    <xf numFmtId="9" fontId="1" fillId="33" borderId="0" xfId="60" applyFont="1" applyFill="1" applyBorder="1" applyAlignment="1">
      <alignment horizontal="left"/>
    </xf>
    <xf numFmtId="173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9" fontId="1" fillId="33" borderId="0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right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left"/>
    </xf>
    <xf numFmtId="0" fontId="1" fillId="33" borderId="17" xfId="0" applyFont="1" applyFill="1" applyBorder="1" applyAlignment="1">
      <alignment wrapText="1"/>
    </xf>
    <xf numFmtId="173" fontId="1" fillId="33" borderId="17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3" fontId="1" fillId="33" borderId="17" xfId="0" applyNumberFormat="1" applyFont="1" applyFill="1" applyBorder="1" applyAlignment="1">
      <alignment horizontal="right"/>
    </xf>
    <xf numFmtId="172" fontId="1" fillId="33" borderId="17" xfId="0" applyNumberFormat="1" applyFont="1" applyFill="1" applyBorder="1" applyAlignment="1">
      <alignment horizontal="left"/>
    </xf>
    <xf numFmtId="0" fontId="4" fillId="34" borderId="19" xfId="57" applyFont="1" applyFill="1" applyBorder="1" applyAlignment="1">
      <alignment horizontal="right"/>
      <protection/>
    </xf>
    <xf numFmtId="0" fontId="5" fillId="34" borderId="19" xfId="57" applyFont="1" applyFill="1" applyBorder="1" applyAlignment="1">
      <alignment horizontal="right"/>
      <protection/>
    </xf>
    <xf numFmtId="0" fontId="1" fillId="34" borderId="19" xfId="57" applyFont="1" applyFill="1" applyBorder="1" applyAlignment="1">
      <alignment horizontal="right"/>
      <protection/>
    </xf>
    <xf numFmtId="0" fontId="6" fillId="34" borderId="19" xfId="57" applyFont="1" applyFill="1" applyBorder="1" applyAlignment="1">
      <alignment horizontal="right"/>
      <protection/>
    </xf>
    <xf numFmtId="0" fontId="1" fillId="34" borderId="19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6" fillId="34" borderId="19" xfId="0" applyFont="1" applyFill="1" applyBorder="1" applyAlignment="1">
      <alignment horizontal="right"/>
    </xf>
    <xf numFmtId="0" fontId="6" fillId="34" borderId="20" xfId="0" applyFont="1" applyFill="1" applyBorder="1" applyAlignment="1">
      <alignment horizontal="right"/>
    </xf>
    <xf numFmtId="3" fontId="6" fillId="35" borderId="2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2" fontId="4" fillId="33" borderId="10" xfId="57" applyNumberFormat="1" applyFont="1" applyFill="1" applyBorder="1">
      <alignment/>
      <protection/>
    </xf>
    <xf numFmtId="4" fontId="4" fillId="33" borderId="10" xfId="57" applyNumberFormat="1" applyFont="1" applyFill="1" applyBorder="1">
      <alignment/>
      <protection/>
    </xf>
    <xf numFmtId="0" fontId="1" fillId="0" borderId="0" xfId="0" applyFont="1" applyAlignment="1">
      <alignment/>
    </xf>
    <xf numFmtId="0" fontId="5" fillId="34" borderId="22" xfId="57" applyFont="1" applyFill="1" applyBorder="1" applyAlignment="1">
      <alignment horizontal="right"/>
      <protection/>
    </xf>
    <xf numFmtId="0" fontId="5" fillId="34" borderId="23" xfId="57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3.8515625" style="3" customWidth="1"/>
    <col min="2" max="2" width="25.00390625" style="3" customWidth="1"/>
    <col min="3" max="3" width="10.421875" style="3" customWidth="1"/>
    <col min="4" max="4" width="11.7109375" style="3" customWidth="1"/>
    <col min="5" max="5" width="14.8515625" style="3" customWidth="1"/>
    <col min="6" max="6" width="12.421875" style="3" customWidth="1"/>
    <col min="7" max="7" width="14.00390625" style="3" customWidth="1"/>
    <col min="8" max="8" width="12.57421875" style="3" customWidth="1"/>
    <col min="9" max="9" width="16.00390625" style="3" customWidth="1"/>
    <col min="10" max="10" width="9.140625" style="3" customWidth="1"/>
    <col min="11" max="11" width="15.57421875" style="3" customWidth="1"/>
    <col min="12" max="16384" width="9.140625" style="3" customWidth="1"/>
  </cols>
  <sheetData>
    <row r="1" ht="12" thickBot="1"/>
    <row r="2" spans="2:10" ht="11.25">
      <c r="B2" s="22" t="s">
        <v>18</v>
      </c>
      <c r="C2" s="23"/>
      <c r="D2" s="23"/>
      <c r="E2" s="24" t="s">
        <v>19</v>
      </c>
      <c r="F2" s="23"/>
      <c r="G2" s="25" t="s">
        <v>15</v>
      </c>
      <c r="H2" s="25"/>
      <c r="I2" s="26" t="s">
        <v>36</v>
      </c>
      <c r="J2" s="27"/>
    </row>
    <row r="3" spans="2:10" ht="11.25">
      <c r="B3" s="28" t="s">
        <v>6</v>
      </c>
      <c r="C3" s="29">
        <v>4950</v>
      </c>
      <c r="D3" s="30"/>
      <c r="E3" s="31" t="s">
        <v>11</v>
      </c>
      <c r="F3" s="29">
        <f>63900/1.2</f>
        <v>53250</v>
      </c>
      <c r="G3" s="32" t="s">
        <v>23</v>
      </c>
      <c r="H3" s="30"/>
      <c r="I3" s="31" t="s">
        <v>39</v>
      </c>
      <c r="J3" s="33">
        <v>0.085</v>
      </c>
    </row>
    <row r="4" spans="2:10" ht="22.5">
      <c r="B4" s="28" t="s">
        <v>10</v>
      </c>
      <c r="C4" s="29">
        <v>4455</v>
      </c>
      <c r="D4" s="30"/>
      <c r="E4" s="31" t="s">
        <v>21</v>
      </c>
      <c r="F4" s="34">
        <f>F3/C5</f>
        <v>12.227324913892078</v>
      </c>
      <c r="G4" s="31" t="s">
        <v>14</v>
      </c>
      <c r="H4" s="35" t="s">
        <v>45</v>
      </c>
      <c r="I4" s="31" t="s">
        <v>38</v>
      </c>
      <c r="J4" s="33">
        <v>0.085</v>
      </c>
    </row>
    <row r="5" spans="2:10" ht="11.25">
      <c r="B5" s="28" t="s">
        <v>7</v>
      </c>
      <c r="C5" s="29">
        <f>C4-C6</f>
        <v>4355</v>
      </c>
      <c r="D5" s="30"/>
      <c r="E5" s="31" t="s">
        <v>12</v>
      </c>
      <c r="F5" s="34">
        <f>12000/1000</f>
        <v>12</v>
      </c>
      <c r="G5" s="31" t="s">
        <v>32</v>
      </c>
      <c r="H5" s="36">
        <v>0.03</v>
      </c>
      <c r="I5" s="31" t="s">
        <v>40</v>
      </c>
      <c r="J5" s="33">
        <v>0.105</v>
      </c>
    </row>
    <row r="6" spans="2:10" ht="22.5">
      <c r="B6" s="28" t="s">
        <v>8</v>
      </c>
      <c r="C6" s="29">
        <v>100</v>
      </c>
      <c r="D6" s="37">
        <f>C6/C4</f>
        <v>0.02244668911335578</v>
      </c>
      <c r="E6" s="31" t="s">
        <v>32</v>
      </c>
      <c r="F6" s="38">
        <v>0.03</v>
      </c>
      <c r="G6" s="31" t="s">
        <v>16</v>
      </c>
      <c r="H6" s="39" t="s">
        <v>46</v>
      </c>
      <c r="I6" s="31"/>
      <c r="J6" s="40"/>
    </row>
    <row r="7" spans="2:10" ht="11.25">
      <c r="B7" s="28"/>
      <c r="C7" s="29"/>
      <c r="D7" s="39"/>
      <c r="E7" s="31"/>
      <c r="F7" s="30"/>
      <c r="G7" s="31" t="s">
        <v>32</v>
      </c>
      <c r="H7" s="41">
        <v>0</v>
      </c>
      <c r="I7" s="31"/>
      <c r="J7" s="42"/>
    </row>
    <row r="8" spans="2:10" ht="13.5" customHeight="1">
      <c r="B8" s="28" t="s">
        <v>47</v>
      </c>
      <c r="C8" s="29">
        <v>30</v>
      </c>
      <c r="D8" s="39"/>
      <c r="E8" s="31" t="s">
        <v>48</v>
      </c>
      <c r="F8" s="29">
        <v>3600</v>
      </c>
      <c r="G8" s="31"/>
      <c r="H8" s="30"/>
      <c r="I8" s="31"/>
      <c r="J8" s="42"/>
    </row>
    <row r="9" spans="2:10" ht="11.25">
      <c r="B9" s="28" t="s">
        <v>49</v>
      </c>
      <c r="C9" s="65">
        <v>13</v>
      </c>
      <c r="D9" s="66"/>
      <c r="E9" s="31" t="s">
        <v>13</v>
      </c>
      <c r="F9" s="34">
        <f>F8/C10</f>
        <v>120</v>
      </c>
      <c r="G9" s="31" t="s">
        <v>1</v>
      </c>
      <c r="H9" s="41">
        <v>0.05</v>
      </c>
      <c r="I9" s="31"/>
      <c r="J9" s="42"/>
    </row>
    <row r="10" spans="2:10" ht="22.5">
      <c r="B10" s="28" t="s">
        <v>50</v>
      </c>
      <c r="C10" s="65">
        <v>30</v>
      </c>
      <c r="D10" s="66"/>
      <c r="E10" s="31" t="s">
        <v>51</v>
      </c>
      <c r="F10" s="29">
        <v>1080</v>
      </c>
      <c r="G10" s="31"/>
      <c r="H10" s="30"/>
      <c r="I10" s="31"/>
      <c r="J10" s="42"/>
    </row>
    <row r="11" spans="2:10" ht="11.25">
      <c r="B11" s="28" t="s">
        <v>52</v>
      </c>
      <c r="C11" s="29">
        <v>12</v>
      </c>
      <c r="D11" s="66"/>
      <c r="E11" s="31" t="s">
        <v>13</v>
      </c>
      <c r="F11" s="34">
        <f>F10/C11</f>
        <v>90</v>
      </c>
      <c r="G11" s="31"/>
      <c r="H11" s="30"/>
      <c r="I11" s="31"/>
      <c r="J11" s="42"/>
    </row>
    <row r="12" spans="2:10" ht="11.25">
      <c r="B12" s="28" t="s">
        <v>53</v>
      </c>
      <c r="C12" s="29">
        <f>C9-C11</f>
        <v>1</v>
      </c>
      <c r="D12" s="39"/>
      <c r="E12" s="31" t="s">
        <v>32</v>
      </c>
      <c r="F12" s="41">
        <v>0</v>
      </c>
      <c r="G12" s="30"/>
      <c r="H12" s="30"/>
      <c r="I12" s="31"/>
      <c r="J12" s="42"/>
    </row>
    <row r="13" spans="2:10" ht="11.25">
      <c r="B13" s="67"/>
      <c r="C13" s="68"/>
      <c r="D13" s="37">
        <f>C12/(C9+C8)</f>
        <v>0.023255813953488372</v>
      </c>
      <c r="E13" s="43" t="s">
        <v>20</v>
      </c>
      <c r="F13" s="39"/>
      <c r="G13" s="30"/>
      <c r="H13" s="30"/>
      <c r="I13" s="31"/>
      <c r="J13" s="42"/>
    </row>
    <row r="14" spans="2:10" ht="11.25">
      <c r="B14" s="28"/>
      <c r="C14" s="30"/>
      <c r="D14" s="30"/>
      <c r="E14" s="44" t="s">
        <v>54</v>
      </c>
      <c r="F14" s="29">
        <f>500*12</f>
        <v>6000</v>
      </c>
      <c r="G14" s="32" t="s">
        <v>24</v>
      </c>
      <c r="H14" s="39"/>
      <c r="I14" s="31"/>
      <c r="J14" s="42"/>
    </row>
    <row r="15" spans="2:10" ht="11.25" customHeight="1">
      <c r="B15" s="28"/>
      <c r="C15" s="30"/>
      <c r="D15" s="30"/>
      <c r="E15" s="44" t="s">
        <v>43</v>
      </c>
      <c r="F15" s="29">
        <v>3960</v>
      </c>
      <c r="G15" s="31" t="s">
        <v>17</v>
      </c>
      <c r="H15" s="34" t="s">
        <v>55</v>
      </c>
      <c r="I15" s="31"/>
      <c r="J15" s="42"/>
    </row>
    <row r="16" spans="2:10" ht="12" thickBot="1">
      <c r="B16" s="45"/>
      <c r="C16" s="46"/>
      <c r="D16" s="46"/>
      <c r="E16" s="47" t="s">
        <v>22</v>
      </c>
      <c r="F16" s="48">
        <f>F15/C3</f>
        <v>0.8</v>
      </c>
      <c r="G16" s="49" t="s">
        <v>33</v>
      </c>
      <c r="H16" s="50">
        <v>0.03</v>
      </c>
      <c r="I16" s="46"/>
      <c r="J16" s="51"/>
    </row>
    <row r="17" spans="5:8" ht="12" thickBot="1">
      <c r="E17" s="21"/>
      <c r="F17" s="4"/>
      <c r="G17" s="21"/>
      <c r="H17" s="5"/>
    </row>
    <row r="18" spans="2:10" ht="11.25">
      <c r="B18" s="22" t="s">
        <v>25</v>
      </c>
      <c r="C18" s="23"/>
      <c r="D18" s="23"/>
      <c r="E18" s="23"/>
      <c r="F18" s="23"/>
      <c r="G18" s="23"/>
      <c r="H18" s="23"/>
      <c r="I18" s="23"/>
      <c r="J18" s="27"/>
    </row>
    <row r="19" spans="2:10" ht="11.25">
      <c r="B19" s="72" t="s">
        <v>0</v>
      </c>
      <c r="C19" s="73"/>
      <c r="D19" s="11">
        <v>1</v>
      </c>
      <c r="E19" s="11">
        <v>2</v>
      </c>
      <c r="F19" s="11">
        <v>3</v>
      </c>
      <c r="G19" s="11">
        <v>4</v>
      </c>
      <c r="H19" s="11">
        <v>5</v>
      </c>
      <c r="I19" s="11">
        <v>6</v>
      </c>
      <c r="J19" s="42"/>
    </row>
    <row r="20" spans="2:10" ht="11.25">
      <c r="B20" s="54" t="s">
        <v>31</v>
      </c>
      <c r="C20" s="12">
        <f>F6</f>
        <v>0.03</v>
      </c>
      <c r="D20" s="69">
        <v>1</v>
      </c>
      <c r="E20" s="69">
        <f>D20+C20</f>
        <v>1.03</v>
      </c>
      <c r="F20" s="69">
        <f>E20</f>
        <v>1.03</v>
      </c>
      <c r="G20" s="69">
        <f>F20</f>
        <v>1.03</v>
      </c>
      <c r="H20" s="69">
        <f>G20</f>
        <v>1.03</v>
      </c>
      <c r="I20" s="69">
        <f>H20</f>
        <v>1.03</v>
      </c>
      <c r="J20" s="42"/>
    </row>
    <row r="21" spans="2:10" ht="11.25">
      <c r="B21" s="54" t="s">
        <v>9</v>
      </c>
      <c r="C21" s="13"/>
      <c r="D21" s="6">
        <f>(F3+C6*F4)*12</f>
        <v>653672.7898966705</v>
      </c>
      <c r="E21" s="6">
        <f>D21*E20</f>
        <v>673282.9735935706</v>
      </c>
      <c r="F21" s="6">
        <f>E21*F20</f>
        <v>693481.4628013778</v>
      </c>
      <c r="G21" s="6">
        <f>F21*G20</f>
        <v>714285.9066854191</v>
      </c>
      <c r="H21" s="6">
        <f>G21*H20</f>
        <v>735714.4838859817</v>
      </c>
      <c r="I21" s="6">
        <f>H21*I20</f>
        <v>757785.9184025612</v>
      </c>
      <c r="J21" s="42"/>
    </row>
    <row r="22" spans="2:10" ht="11.25">
      <c r="B22" s="54" t="s">
        <v>5</v>
      </c>
      <c r="C22" s="13"/>
      <c r="D22" s="6">
        <f>(F8+F10+C12*F11)*12</f>
        <v>57240</v>
      </c>
      <c r="E22" s="6">
        <f>D22</f>
        <v>57240</v>
      </c>
      <c r="F22" s="6">
        <f>E22</f>
        <v>57240</v>
      </c>
      <c r="G22" s="6">
        <f>F22</f>
        <v>57240</v>
      </c>
      <c r="H22" s="6">
        <f>G22</f>
        <v>57240</v>
      </c>
      <c r="I22" s="6">
        <f>H22</f>
        <v>57240</v>
      </c>
      <c r="J22" s="42"/>
    </row>
    <row r="23" spans="2:10" ht="11.25">
      <c r="B23" s="55" t="s">
        <v>34</v>
      </c>
      <c r="C23" s="13"/>
      <c r="D23" s="7">
        <f aca="true" t="shared" si="0" ref="D23:I23">SUM(D21:D22)</f>
        <v>710912.7898966705</v>
      </c>
      <c r="E23" s="7">
        <f t="shared" si="0"/>
        <v>730522.9735935706</v>
      </c>
      <c r="F23" s="7">
        <f t="shared" si="0"/>
        <v>750721.4628013778</v>
      </c>
      <c r="G23" s="7">
        <f t="shared" si="0"/>
        <v>771525.9066854191</v>
      </c>
      <c r="H23" s="7">
        <f t="shared" si="0"/>
        <v>792954.4838859817</v>
      </c>
      <c r="I23" s="7">
        <f t="shared" si="0"/>
        <v>815025.9184025612</v>
      </c>
      <c r="J23" s="42"/>
    </row>
    <row r="24" spans="2:10" ht="11.25">
      <c r="B24" s="56" t="s">
        <v>35</v>
      </c>
      <c r="C24" s="12">
        <v>0.05</v>
      </c>
      <c r="D24" s="6">
        <f aca="true" t="shared" si="1" ref="D24:I24">-D23*$C$24</f>
        <v>-35545.63949483353</v>
      </c>
      <c r="E24" s="6">
        <f t="shared" si="1"/>
        <v>-36526.14867967853</v>
      </c>
      <c r="F24" s="6">
        <f t="shared" si="1"/>
        <v>-37536.07314006889</v>
      </c>
      <c r="G24" s="6">
        <f t="shared" si="1"/>
        <v>-38576.29533427096</v>
      </c>
      <c r="H24" s="6">
        <f t="shared" si="1"/>
        <v>-39647.72419429909</v>
      </c>
      <c r="I24" s="6">
        <f t="shared" si="1"/>
        <v>-40751.29592012806</v>
      </c>
      <c r="J24" s="42"/>
    </row>
    <row r="25" spans="2:10" ht="11.25">
      <c r="B25" s="57" t="s">
        <v>26</v>
      </c>
      <c r="C25" s="13"/>
      <c r="D25" s="7">
        <f aca="true" t="shared" si="2" ref="D25:I25">D23+D24</f>
        <v>675367.150401837</v>
      </c>
      <c r="E25" s="7">
        <f t="shared" si="2"/>
        <v>693996.8249138921</v>
      </c>
      <c r="F25" s="7">
        <f t="shared" si="2"/>
        <v>713185.3896613088</v>
      </c>
      <c r="G25" s="7">
        <f t="shared" si="2"/>
        <v>732949.6113511482</v>
      </c>
      <c r="H25" s="7">
        <f t="shared" si="2"/>
        <v>753306.7596916826</v>
      </c>
      <c r="I25" s="7">
        <f t="shared" si="2"/>
        <v>774274.6224824332</v>
      </c>
      <c r="J25" s="42"/>
    </row>
    <row r="26" spans="2:10" ht="11.25">
      <c r="B26" s="56" t="s">
        <v>27</v>
      </c>
      <c r="C26" s="12">
        <v>0.03</v>
      </c>
      <c r="D26" s="70">
        <v>1</v>
      </c>
      <c r="E26" s="70">
        <f>D26+C26</f>
        <v>1.03</v>
      </c>
      <c r="F26" s="70">
        <f>E26</f>
        <v>1.03</v>
      </c>
      <c r="G26" s="70">
        <f>F26</f>
        <v>1.03</v>
      </c>
      <c r="H26" s="70">
        <f>G26</f>
        <v>1.03</v>
      </c>
      <c r="I26" s="70">
        <f>H26</f>
        <v>1.03</v>
      </c>
      <c r="J26" s="42"/>
    </row>
    <row r="27" spans="2:10" ht="11.25">
      <c r="B27" s="56" t="s">
        <v>59</v>
      </c>
      <c r="C27" s="13"/>
      <c r="D27" s="2">
        <f>-F15*12</f>
        <v>-47520</v>
      </c>
      <c r="E27" s="2">
        <f>D27*E26</f>
        <v>-48945.6</v>
      </c>
      <c r="F27" s="2">
        <f>E27*F26</f>
        <v>-50413.968</v>
      </c>
      <c r="G27" s="2">
        <f>F27*G26</f>
        <v>-51926.38704</v>
      </c>
      <c r="H27" s="2">
        <f>G27*H26</f>
        <v>-53484.1786512</v>
      </c>
      <c r="I27" s="2">
        <f>H27*I26</f>
        <v>-55088.70401073601</v>
      </c>
      <c r="J27" s="42"/>
    </row>
    <row r="28" spans="2:10" ht="11.25">
      <c r="B28" s="58" t="s">
        <v>56</v>
      </c>
      <c r="C28" s="13"/>
      <c r="D28" s="2">
        <f>-F14</f>
        <v>-6000</v>
      </c>
      <c r="E28" s="1">
        <f>D28</f>
        <v>-6000</v>
      </c>
      <c r="F28" s="1">
        <f>E28</f>
        <v>-6000</v>
      </c>
      <c r="G28" s="1">
        <f>F28</f>
        <v>-6000</v>
      </c>
      <c r="H28" s="1">
        <f>G28</f>
        <v>-6000</v>
      </c>
      <c r="I28" s="1">
        <f>H28</f>
        <v>-6000</v>
      </c>
      <c r="J28" s="42"/>
    </row>
    <row r="29" spans="2:10" ht="11.25">
      <c r="B29" s="57" t="s">
        <v>28</v>
      </c>
      <c r="C29" s="13"/>
      <c r="D29" s="8">
        <f aca="true" t="shared" si="3" ref="D29:I29">D25+D27+D28</f>
        <v>621847.150401837</v>
      </c>
      <c r="E29" s="8">
        <f t="shared" si="3"/>
        <v>639051.2249138921</v>
      </c>
      <c r="F29" s="8">
        <f t="shared" si="3"/>
        <v>656771.4216613089</v>
      </c>
      <c r="G29" s="8">
        <f t="shared" si="3"/>
        <v>675023.2243111483</v>
      </c>
      <c r="H29" s="8">
        <f t="shared" si="3"/>
        <v>693822.5810404826</v>
      </c>
      <c r="I29" s="8">
        <f t="shared" si="3"/>
        <v>713185.9184716973</v>
      </c>
      <c r="J29" s="42"/>
    </row>
    <row r="30" spans="2:10" ht="11.25">
      <c r="B30" s="59" t="s">
        <v>2</v>
      </c>
      <c r="C30" s="14">
        <f>J4</f>
        <v>0.085</v>
      </c>
      <c r="D30" s="15"/>
      <c r="E30" s="15"/>
      <c r="F30" s="15"/>
      <c r="G30" s="15"/>
      <c r="H30" s="16">
        <f>I29/C30</f>
        <v>8390422.57025526</v>
      </c>
      <c r="I30" s="17"/>
      <c r="J30" s="42"/>
    </row>
    <row r="31" spans="2:10" ht="11.25">
      <c r="B31" s="59" t="s">
        <v>3</v>
      </c>
      <c r="C31" s="12">
        <v>0.01</v>
      </c>
      <c r="D31" s="15"/>
      <c r="E31" s="15"/>
      <c r="F31" s="15"/>
      <c r="G31" s="15"/>
      <c r="H31" s="16">
        <f>-H30*C31</f>
        <v>-83904.2257025526</v>
      </c>
      <c r="I31" s="17"/>
      <c r="J31" s="42"/>
    </row>
    <row r="32" spans="2:10" ht="11.25">
      <c r="B32" s="59" t="s">
        <v>4</v>
      </c>
      <c r="C32" s="12"/>
      <c r="D32" s="15"/>
      <c r="E32" s="15"/>
      <c r="F32" s="15"/>
      <c r="G32" s="15"/>
      <c r="H32" s="16">
        <f>H30+H31</f>
        <v>8306518.344552708</v>
      </c>
      <c r="I32" s="17"/>
      <c r="J32" s="42"/>
    </row>
    <row r="33" spans="2:10" ht="11.25">
      <c r="B33" s="60" t="s">
        <v>44</v>
      </c>
      <c r="C33" s="18"/>
      <c r="D33" s="19">
        <f>D29</f>
        <v>621847.150401837</v>
      </c>
      <c r="E33" s="19">
        <f>E29</f>
        <v>639051.2249138921</v>
      </c>
      <c r="F33" s="19">
        <f>F29</f>
        <v>656771.4216613089</v>
      </c>
      <c r="G33" s="19">
        <f>G29</f>
        <v>675023.2243111483</v>
      </c>
      <c r="H33" s="19">
        <f>H29+H32</f>
        <v>9000340.92559319</v>
      </c>
      <c r="I33" s="17"/>
      <c r="J33" s="42"/>
    </row>
    <row r="34" spans="2:10" ht="11.25">
      <c r="B34" s="56" t="s">
        <v>29</v>
      </c>
      <c r="C34" s="14">
        <f>J5</f>
        <v>0.105</v>
      </c>
      <c r="D34" s="15">
        <f>1/(1+$C$34)^D19</f>
        <v>0.9049773755656109</v>
      </c>
      <c r="E34" s="15">
        <f>1/(1+$C$34)^E19</f>
        <v>0.8189840502856207</v>
      </c>
      <c r="F34" s="15">
        <f>1/(1+$C$34)^F19</f>
        <v>0.7411620364575753</v>
      </c>
      <c r="G34" s="15">
        <f>1/(1+$C$34)^G19</f>
        <v>0.67073487462224</v>
      </c>
      <c r="H34" s="15">
        <f>1/(1+$C$34)^H19</f>
        <v>0.6069998865359638</v>
      </c>
      <c r="I34" s="17"/>
      <c r="J34" s="42"/>
    </row>
    <row r="35" spans="2:10" ht="11.25">
      <c r="B35" s="57" t="s">
        <v>30</v>
      </c>
      <c r="C35" s="13"/>
      <c r="D35" s="10">
        <f>D33*D34</f>
        <v>562757.6021736081</v>
      </c>
      <c r="E35" s="10">
        <f>E33*E34</f>
        <v>523372.76051996654</v>
      </c>
      <c r="F35" s="10">
        <f>F33*F34</f>
        <v>486774.0443656325</v>
      </c>
      <c r="G35" s="10">
        <f>G33*G34</f>
        <v>452761.61772543826</v>
      </c>
      <c r="H35" s="10">
        <f>H33*H34</f>
        <v>5463205.920620058</v>
      </c>
      <c r="I35" s="9"/>
      <c r="J35" s="42"/>
    </row>
    <row r="36" spans="2:10" ht="12" thickBot="1">
      <c r="B36" s="61" t="s">
        <v>41</v>
      </c>
      <c r="C36" s="62">
        <f>SUM(D35:H35)</f>
        <v>7488871.945404703</v>
      </c>
      <c r="D36" s="52">
        <f>C36/C3</f>
        <v>1512.9034233140815</v>
      </c>
      <c r="E36" s="46" t="s">
        <v>42</v>
      </c>
      <c r="F36" s="53"/>
      <c r="G36" s="46"/>
      <c r="H36" s="46"/>
      <c r="I36" s="46"/>
      <c r="J36" s="51"/>
    </row>
    <row r="38" ht="11.25">
      <c r="B38" s="71" t="s">
        <v>57</v>
      </c>
    </row>
    <row r="40" spans="2:5" ht="11.25">
      <c r="B40" s="64" t="s">
        <v>37</v>
      </c>
      <c r="C40" s="63">
        <f>D29/J3</f>
        <v>7315848.828256905</v>
      </c>
      <c r="D40" s="20">
        <f>C40/C3</f>
        <v>1477.9492582337182</v>
      </c>
      <c r="E40" s="3" t="s">
        <v>42</v>
      </c>
    </row>
    <row r="42" ht="11.25">
      <c r="B42" s="71" t="s">
        <v>58</v>
      </c>
    </row>
  </sheetData>
  <sheetProtection/>
  <mergeCells count="1">
    <mergeCell ref="B19:C1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M.Kajak</dc:creator>
  <cp:keywords/>
  <dc:description/>
  <cp:lastModifiedBy>Ene Kolbre</cp:lastModifiedBy>
  <dcterms:created xsi:type="dcterms:W3CDTF">2011-11-01T20:57:53Z</dcterms:created>
  <dcterms:modified xsi:type="dcterms:W3CDTF">2012-11-13T16:58:08Z</dcterms:modified>
  <cp:category/>
  <cp:version/>
  <cp:contentType/>
  <cp:contentStatus/>
</cp:coreProperties>
</file>